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1394 (28-11-2025)\RESPUESTAS\SSeguridad\"/>
    </mc:Choice>
  </mc:AlternateContent>
  <bookViews>
    <workbookView xWindow="0" yWindow="0" windowWidth="28800" windowHeight="11730" activeTab="3"/>
  </bookViews>
  <sheets>
    <sheet name="a. Ejecución Financiera" sheetId="1" r:id="rId1"/>
    <sheet name="b. Ejecución Física (Actividad)" sheetId="2" r:id="rId2"/>
    <sheet name="b. Ejecución Física (Metas PDD)" sheetId="3" r:id="rId3"/>
    <sheet name="c. Reservas"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 l="1"/>
  <c r="C11" i="4"/>
  <c r="G9" i="1"/>
  <c r="C18" i="4"/>
  <c r="C13" i="1"/>
  <c r="G16" i="1"/>
  <c r="E16" i="1"/>
  <c r="C16" i="1"/>
  <c r="B6" i="4"/>
  <c r="B7" i="4"/>
  <c r="B8" i="4"/>
  <c r="B9" i="4"/>
  <c r="B10" i="4"/>
  <c r="B11" i="4"/>
  <c r="B12" i="4"/>
  <c r="B13" i="4"/>
  <c r="B14" i="4"/>
  <c r="B15" i="4"/>
  <c r="B16" i="4"/>
  <c r="B17" i="4"/>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J7" i="3"/>
  <c r="J8" i="3"/>
  <c r="J9" i="3"/>
  <c r="J10" i="3"/>
  <c r="J11" i="3"/>
  <c r="J12" i="3"/>
  <c r="J13" i="3"/>
  <c r="J14" i="3"/>
  <c r="J15" i="3"/>
  <c r="J16" i="3"/>
  <c r="J17" i="3"/>
  <c r="J18" i="3"/>
  <c r="J19" i="3"/>
  <c r="J20" i="3"/>
  <c r="J21" i="3"/>
  <c r="J22" i="3"/>
  <c r="J23" i="3"/>
  <c r="J24" i="3"/>
  <c r="I4" i="1"/>
  <c r="I5" i="1"/>
  <c r="I6" i="1"/>
  <c r="I7" i="1"/>
  <c r="I8" i="1"/>
  <c r="I9" i="1"/>
  <c r="I10" i="1"/>
  <c r="I11" i="1"/>
  <c r="I12" i="1"/>
  <c r="I13" i="1"/>
  <c r="I14" i="1"/>
  <c r="I15" i="1"/>
  <c r="H4" i="1"/>
  <c r="H5" i="1"/>
  <c r="H6" i="1"/>
  <c r="H7" i="1"/>
  <c r="H8" i="1"/>
  <c r="H9" i="1"/>
  <c r="H10" i="1"/>
  <c r="H11" i="1"/>
  <c r="H12" i="1"/>
  <c r="H13" i="1"/>
  <c r="H14" i="1"/>
  <c r="H15" i="1"/>
  <c r="B18" i="4" l="1"/>
  <c r="H16" i="1"/>
  <c r="I16" i="1"/>
</calcChain>
</file>

<file path=xl/comments1.xml><?xml version="1.0" encoding="utf-8"?>
<comments xmlns="http://schemas.openxmlformats.org/spreadsheetml/2006/main">
  <authors>
    <author>tc={5814530B-352C-4DD8-9FC7-E1DCA39F426C}</author>
    <author>tc={37F4D23D-7E0F-495A-8AD2-61D280CA2632}</author>
    <author>tc={E8C63265-F49C-45B7-A43E-0DCDFE1184BD}</author>
    <author>tc={767D748C-C7BC-4EB6-BC72-7D45432523DB}</author>
  </authors>
  <commentList>
    <comment ref="J59" authorId="0" shapeId="0">
      <text>
        <r>
          <rPr>
            <sz val="11"/>
            <color theme="1"/>
            <rFont val="Aptos Narrow"/>
            <family val="2"/>
            <scheme val="minor"/>
          </rPr>
          <t xml:space="preserve">[Threaded comment]
Your version of Excel allows you to read this threaded comment; however, any edits to it will get removed if the file is opened in a newer version of Excel. Learn more: https://go.microsoft.com/fwlink/?linkid=870924
Comment:
    Corresponde a CTP Puente Aranda y EyD de CTP móviles </t>
        </r>
      </text>
    </comment>
    <comment ref="J60" authorId="1" shapeId="0">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Reprogramada a 0</t>
        </r>
      </text>
    </comment>
    <comment ref="J62" authorId="2" shapeId="0">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No se ejecuta recurso en 2025</t>
        </r>
      </text>
    </comment>
    <comment ref="J63" authorId="3" shapeId="0">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Depende de la compra del predio (II CER)</t>
        </r>
      </text>
    </comment>
  </commentList>
</comments>
</file>

<file path=xl/sharedStrings.xml><?xml version="1.0" encoding="utf-8"?>
<sst xmlns="http://schemas.openxmlformats.org/spreadsheetml/2006/main" count="306" uniqueCount="151">
  <si>
    <t>Proyección de cierre presupuestal de la vigencia 2025</t>
  </si>
  <si>
    <t>PROYECTO/META</t>
  </si>
  <si>
    <t>APROPIACIÓN 
A 31 DE OCTUBRE</t>
  </si>
  <si>
    <t>APROPIACIÓN 
A 31 DE DICIEMBRE</t>
  </si>
  <si>
    <t>COMPROMISOS A 31 DE OCTUBRE</t>
  </si>
  <si>
    <t>COMPROMISOS A 31 DE DICIEMBRE</t>
  </si>
  <si>
    <t xml:space="preserve">GIROS A 31 DE OCTUBRE </t>
  </si>
  <si>
    <t>GIROS A 31 DE DICIEMBRE</t>
  </si>
  <si>
    <t>% Ejec Proyectada</t>
  </si>
  <si>
    <t>% Ejec Giros Proyectada</t>
  </si>
  <si>
    <t>0290 Fortalecimiento de capacidades operativas de vigilancia policial, funciones militares y otras de apoyo a la seguridad la convivencia y la justicia en</t>
  </si>
  <si>
    <t>0292 Fortalecimiento de la Gestión Integral de la Seguridad en la Región Metropolitana Bogotá D.C</t>
  </si>
  <si>
    <t>0293 Desarrollo de las Estrategias para la Implementación del Sistema Distrital de Apropiación del Código Nacional de Seguridad y Convivencia Ciudadana en Bogotá D.C.</t>
  </si>
  <si>
    <t>0294 Recuperación de la seguridad de los entornos comerciales, industriales y residenciales a partir de la articulación de esfuerzos de seguridad pública en Bogotá D.C.</t>
  </si>
  <si>
    <t>0295 Modernización del Sistema Distrital de Justicia para el establecimiento de servicios funcionales de acceso a la justicia y de resolución de conflictos Bogotá D.C</t>
  </si>
  <si>
    <t>0296 Fortalecimiento de las capacidades del Sistema de operación y Tecnológico del C4 en Bogotá D.C.</t>
  </si>
  <si>
    <t>0304 Ampliación de equipamientos de justicia con enfoque territorial para la garantía y protección de derechos en Bogotá D.C.</t>
  </si>
  <si>
    <t>0305 Implementación un modelo de gestión carcelario y de detención con enfoque restaurativo para la población privada de la libertad y pospenada en Bogotá D.C.</t>
  </si>
  <si>
    <t>0306 Ampliación de las capacidades del Programa Distrital de Justicia Juvenil Restaurativa en Bogotá D.C.</t>
  </si>
  <si>
    <t>0312 Fortalecimiento del pie de fuerza policial y de la gestión territorial para la Convivencia y Seguridad en Bogotá D.C.</t>
  </si>
  <si>
    <t>0314 Fortalecimiento la Gestión Administrativa y Operativa de la Secretaría Distrital de Seguridad, Convivencia y Justicia en Bogotá D.C.</t>
  </si>
  <si>
    <t>0315 Desarrollo un sistema de información integrado y de gestión del conocimiento para el análisis estratégico en el Sector Seguridad, Convivencia y Justicia en Bogotá D.C.</t>
  </si>
  <si>
    <t>TOTAL INVERSIÓN BCS</t>
  </si>
  <si>
    <t>EJECUCIÓN A 31 DE OCTUBRE</t>
  </si>
  <si>
    <t>PROYECCIÓN A 31 DE DICIEMBRE</t>
  </si>
  <si>
    <t>COD PROY NACIONAL</t>
  </si>
  <si>
    <t>DESCRIPCIÓN PROYECTO DE INVERSIÓN</t>
  </si>
  <si>
    <t>COD META</t>
  </si>
  <si>
    <t>DESCRIPCIÓN META PROYECTO DE INVERSIÓN</t>
  </si>
  <si>
    <t>TIPO ANUALIZACIÓN</t>
  </si>
  <si>
    <t>Meta PROG. 2025</t>
  </si>
  <si>
    <t>Meta EJEC. 2025</t>
  </si>
  <si>
    <t>Meta %EJEC. 2025</t>
  </si>
  <si>
    <t>Meta programada 2025</t>
  </si>
  <si>
    <t>Ejecución Meta 2025</t>
  </si>
  <si>
    <t>% Eje</t>
  </si>
  <si>
    <t>Fortalecimiento de capacidades operativas de vigilancia policial, funciones militares y otras de apoyo a la seguridad la convivencia y la justicia en</t>
  </si>
  <si>
    <t>1 - Desarrollar 1 Estrategia(s) de bienestar e Incentivos al personal Uniformado</t>
  </si>
  <si>
    <t>Constante</t>
  </si>
  <si>
    <t>2 - Desarrollar 1 Plan(es) para organismos de seguridad y justicia</t>
  </si>
  <si>
    <t>3 - Desarrollar 1 Estrategia(s) de dotación a los organismos de seguridad y justicia</t>
  </si>
  <si>
    <t>4 - Desarrollar 1 Plan(es) de mejoramiento de los organismos de seguridad con énfasis en tecnología, para proyectar su crecimiento y avanzar hacia la anticipación y la respuesta oportuna y efectiva a incidentes complejos o de alto impacto.</t>
  </si>
  <si>
    <t>5 - Mantener el 100 Porciento de la gestión administrativa del fondo de seguridad</t>
  </si>
  <si>
    <t>Fortalecimiento de la Gestión Integral de la Seguridad en la Región Metropolitana Bogotá D.C</t>
  </si>
  <si>
    <t>1 - Implementar 120 Intervención(es) conjuntas de alto impacto en áreas identificadas como críticas por la presencia de estructuras criminales.</t>
  </si>
  <si>
    <t>Creciente</t>
  </si>
  <si>
    <t>2 - Coordinar y participar 1410 Acción(es) policivo-administrativas para identificar y afectar mercados ilegales.</t>
  </si>
  <si>
    <t>3 - Desarrollar e implementar  1 Metodología(s) para el intercambio y unificación de información que aporte a la afectación, desmantelamiento y comprensión de estructuras criminales.</t>
  </si>
  <si>
    <t>4 - Diseñar e implementar 1 Estrategia(s) de difusión de información relevante sobre el accionar de las estructuras criminales, con el fin de promover la cultura de autoprotección.</t>
  </si>
  <si>
    <t>5 - Realizar 1 Documento(s) de desarrollo normativo y de gobernanza que permita diseñar el primer plan integral de seguridad, convivencia y justicia en el marco de la región metropolitana Bogotá - Cundinamarca.</t>
  </si>
  <si>
    <t>6 - Realizar 1 Modelo(s) de protección de la infraestructura crítica y activos ambientales de la región metropolitana Bogotá ¿ Cundinamarca.</t>
  </si>
  <si>
    <t>Recuperación de la seguridad de los entornos comerciales, industriales y residenciales a partir de la articulación de esfuerzos de seguridad pública en Bogotá D.C.</t>
  </si>
  <si>
    <t>1 - Diseñar e implementar  10 Plan(es) para mitigar los factores de riesgo que inciden en la ocurrencia de hechos de violencias y delitos contra poblaciones vulnerables inlcuyendo aquellos relacionados con el microtráfico en entornos escolares del Distrito.</t>
  </si>
  <si>
    <t>2 - Diseñar e implementar  1 Estrategia(s) pedagógica con enfoque de género, para la prevención de violencias y delitos contra poblaciones vulnerables.</t>
  </si>
  <si>
    <t>3 - Transformar 19 Espacio(s) con vulnerabilidades de seguridad, a través de un modelo de intervención territorial orientado a la articulación de las organismos de seguridad y justicia, el gobierno distrital, sector privado y las y los ciudadanos.</t>
  </si>
  <si>
    <t>4 - Diseñar e implementar 1 Plan(es) de intervención, aseguramiento y consolidación para la transformación de los territorios priorizados con enfoque de género.</t>
  </si>
  <si>
    <t>5 - Diseñar e implementar  1 Plan(es) de participación y corresponsabilidad ciudadana para la gestión comunitaria de la seguridad y la convivencia.</t>
  </si>
  <si>
    <t>6 - Diseñar e implementar  1 Estrategia(s) de prevención e intervención para los delitos y violencias contra las mujeres.</t>
  </si>
  <si>
    <t>Fortalecimiento de las capacidades del Sistema de operación y Tecnológico del C4 en Bogotá D.C.</t>
  </si>
  <si>
    <t>1 - Implementar 1 Plan(es) de analítica de datos para el sistema del Centro de Comando, Control y Computo - C4</t>
  </si>
  <si>
    <t>Suma</t>
  </si>
  <si>
    <t>2 - Incrementar  el 50 Porciento de la cobertura del sistema de video vigilancia en el territorio urbano Distrital</t>
  </si>
  <si>
    <t>3 - Modernizar 1 Sistema(s) de radio troncalizado para servicios de seguridad de la Ciudad</t>
  </si>
  <si>
    <t>4 - Realizar  el 100 Porciento del mantenimiento de los componentes tecnológicos existentes</t>
  </si>
  <si>
    <t>5 - Construir y dotar 1 Equipamiento(s) nuevo para la antención del Cenrto de comando, control, comunicaciones y computo de Bogotá</t>
  </si>
  <si>
    <t>6 - Renovar 1 Modelo(s) de comando, control  del sistema C4</t>
  </si>
  <si>
    <t>Desarrollo de las Estrategias para la Implementación del Sistema Distrital de Apropiación del Código Nacional de Seguridad y Convivencia Ciudadana en Bogotá D.C.</t>
  </si>
  <si>
    <t>1 - Fortalecer el 100 Porciento de las herramientas para la gestión de comparendos por convivencia a través de espacios virtuales y presenciales.</t>
  </si>
  <si>
    <t>2 - Fortalecer el 100 Porciento del modelo de articulación interinstitucional que acerca los servicios de gobierno en calle en puntos concretos de la ciudad bajo lineamientos de la alcaldía.</t>
  </si>
  <si>
    <t>3 - Fortalecer el 100 Porciento del portafolio de servicios y las rutas de atención al ciudadano entre las entidades que aplican la Ley 1801 de 2016.</t>
  </si>
  <si>
    <t>4 - Implementar el 100 Porciento de las jornadas pedagógicas y comunitarias, que fomenten corresponsabilidad en el uso del espacio y bienes públicos, respeto por el ambiente y la conservación del patrimonio cultural.</t>
  </si>
  <si>
    <t>5 - Desarrollar 1200 Intervención(es) para promover la gestión de conflictos , construcción de acuerdos, cuidado y apropiación social por el espacio público y el ambiente.</t>
  </si>
  <si>
    <t>6 - Desarrollar 1 Modelo(s) para la generación de vínculos entre actores que promuevan la sostenibilidad de iniciativas proclives a la convivencia.</t>
  </si>
  <si>
    <t>Modernización del Sistema Distrital de Justicia para el establecimiento de servicios funcionales de acceso a la justicia y de resolución de conflictos Bogotá D.C</t>
  </si>
  <si>
    <t>1 - Desarrollar el 100 Porciento de una estrategia de estructuración del Sistema Distrital de Justicia y  Sistemas Locales de Justicia, orientada a facilitar la coordinación de esfuerzos y la colaboración en la prestación de servicios de justicia en el Distrito</t>
  </si>
  <si>
    <t>2 - Desarrollar el 100 Porciento de una estrategia de fortalecimiento y articulación de los Métodos de Resolución de Conflictos y la justicia no formal y comunitaria en el marco del Sistema Distrital de Justicia</t>
  </si>
  <si>
    <t>3 - Desarrollar el 100 Porciento de un modelo para el fortalecimiento de las capacidades, canales y servicios territoriales y diferenciales de acceso a la justicia, y de protección de derechos</t>
  </si>
  <si>
    <t>4 - Desarrollar el 100 Porciento de una estrategia para la efectiva aplicación de los medios policivos de protección y fortalecimiento de las capacidades institucionales para la operación de los Centros de Traslado por Protección</t>
  </si>
  <si>
    <t>5 - Diseñar y aplicar el 100 Porciento de un plan de pedagogía y difusión de los servicios de acceso a la justicia y de resolución de conflictos en el marco del Sistema Distrital de Justicia</t>
  </si>
  <si>
    <t>6 - Desarrollar el 100 Porciento de una estrategia de fortalecimiento de las capacidades institucionales en materia de acceso a la justicia y de resolución de conflictos</t>
  </si>
  <si>
    <t>Desarrollo un sistema de información integrado y de gestión del conocimiento para el análisis estratégico en el Sector Seguridad, Convivencia y Justicia en Bogotá D.C.</t>
  </si>
  <si>
    <t>1 - Construir y mantener 1 Sistema(s) para gestionar información que permita el monitoreo y evaluación de planes, programas, estrategias y proyectos desarrollados en seguridad Convivencia y Justicia</t>
  </si>
  <si>
    <t>2 - Crear y mantener 1 Observatorio(s) de sector seguridad para hacer seguimiento y análisis cualitativo y cuantitativo de las cifras de delitos.</t>
  </si>
  <si>
    <t>Fortalecimiento del pie de fuerza policial y de la gestión territorial para la Convivencia y Seguridad en Bogotá D.C.</t>
  </si>
  <si>
    <t>2 - Construir e implementar 1 Modelo(s) de atención territorial a conflictividades relacionadas con el uso y disfrute del espacio público</t>
  </si>
  <si>
    <t>3 - Aumentar en 2000 uniformados para la prevención del delito, vigilancia y control</t>
  </si>
  <si>
    <t>4 - Implementar el 100% del modelo de articulación de la oferta institucional para la atención e intervención de lugares focalizados por la Secretaría Distrital de Seguridad, Convivencia y Justicia ante situaciones que afecten la convivencia y seguridad ciudadana.</t>
  </si>
  <si>
    <t>Fortalecimiento de la Gestión Administrativa y Operativa de la Secretaría Distrital de Seguridad, Convivencia y Justicia en Bogotá D.C.</t>
  </si>
  <si>
    <t>1 - Implementar el 100 Porciento de la optimización institucional para el  mejoramiento de la gestión y el desempeño de la Entidad</t>
  </si>
  <si>
    <t>4 - Proveer el 100 Porciento de los servicios administrativos necesarios para la operación y funcionamiento de la entidad con debida oportunidad</t>
  </si>
  <si>
    <t>5 - Realizar el 100 Porciento del servicio de mantenimiento locativo y dotación (infraestructura) de las sedes al servicio de la SDSCJ.</t>
  </si>
  <si>
    <t>6 - Desarrollar el 100 Porciento de la estrategia para mejorar la oportunidad y calidad de la información institucional en los sistemas de información y servicios ciudadanos digitales de la Entidad.</t>
  </si>
  <si>
    <t>7 - Mantener el 100 Porciento de la disponibilidad en la infraestructura tecnológica para soportar las soluciones tecnológicas que apoyan los procesos de la Entidad.</t>
  </si>
  <si>
    <t xml:space="preserve">8 - Desarrollar el 100 Porciento de los procesos de gestión del conocimiento orientados al procesamiento y analítica de datos, investigación, producción de documentos y análisis de información estratégica </t>
  </si>
  <si>
    <t xml:space="preserve">9 - Elaborar e implementar el 100 Porciento de la estrategia de mejoramiento de la gestión y el desempeño institucional en el marco del Modelo Integrado de Planeación y Gestión. </t>
  </si>
  <si>
    <t>Ampliación de las capacidades del Programa Distrital de Justicia Juvenil Restaurativa en Bogotá D.C.</t>
  </si>
  <si>
    <t>1 - Diseñar e implementar el 100 Porciento de nuevas rutas de atención del Programa Distrital de Justicia Juvenil Restaurativa</t>
  </si>
  <si>
    <t>2 - Mantener el 100 Porciento de los programas y estrategias implementadas para la atención en el marco del SRPA y el fortalecimiento de las capacidades comunitarias para la convivencia y la prevención del delito</t>
  </si>
  <si>
    <t>3 - Diseñar e implementar 1 Programa(s) de atención integral en equipamientos relacionados con el Sistema de Responsabilidad Penal Adolescente</t>
  </si>
  <si>
    <t>4 - Diseñar e implementar 1 Estrategia(s) de acompañamiento a jóvenes sancionados con medidas no privativas de la libertad en el marco del Sistema de Responsabilidad Penal Adolescente</t>
  </si>
  <si>
    <t>5 - Diseñar e implementar 1 Estrategia(s) de construcción conjunta de protocolos o procedimientos que estandaricen la remisión de casos a los programas de justicia restaurativa y terapéutica</t>
  </si>
  <si>
    <t>Ampliación de equipamientos de justicia con enfoque territorial para la garantía y protección de derechos en Bogotá D.C.</t>
  </si>
  <si>
    <t>1 - Habilitar 3 Casa(s) móviles o fijas para garantizar el acceso a la justicia de los ciudadanos en el distrito capital</t>
  </si>
  <si>
    <t>2 - Habilitar 2 Centro(s) para la aplicación de medios de Traslado por Protección</t>
  </si>
  <si>
    <t>3 - Habilitar 2 Equipamiento(s) para la puesta en funcionamiento de los centros integrales de justicia para la ciudad</t>
  </si>
  <si>
    <t>4 - Habilitar 1 Equipamiento(s) de justicia para prestar los servicios de justicia penal, de investigación y judicialización de delitos y/o detención de privados de la libertad</t>
  </si>
  <si>
    <t>5 - Implementar el 100 Porciento de la segunda fase para los estudios y diseños y construcción y puesta en funcionamiento de la carcel distrital II</t>
  </si>
  <si>
    <t>6 - Construir y dotar 1 Equipamiento(s) para la detención transitoria o atención de personas privadas de la libertad</t>
  </si>
  <si>
    <t>Implementación de un modelo de gestión carcelario y de detención con enfoque restaurativo para la población privada de la libertad y pospenada en Bogotá D.C.</t>
  </si>
  <si>
    <t>1 - Garantizar al 100 Porciento de la población Privada de la libertad sus condiciones de vida digna y respeto a los derechos humanos en los establecimientos carcelarios y centros de detención</t>
  </si>
  <si>
    <t>2 - Diseñar y aplicar 100 Modelo(s) del modelo de Atención Restaurativo para la gestión de programas, estrategias y esquemas de coordinación para la atención especializada de personas privadas de la libertad</t>
  </si>
  <si>
    <t>3 - Diseñar y aplicar 1 Estrategia(s) de fortalecimiento a la calidad y estándares de los establecimientos carcelarios y centros de detención con enfoque restaurativo</t>
  </si>
  <si>
    <t>4 - Ampliar 1 Programa(s) de Justicia Restaurativa para Adultos implementando sus rutas de atención existentes y creando nuevas rutas</t>
  </si>
  <si>
    <t>5 - Atender al 100 Porciento de la población Privada de la libertad en centros de detención transitoria, a través de los bienes y servicios para proveer condiciones de vida digna y respeto a los derechos humanos, con enfoque restaurativo</t>
  </si>
  <si>
    <t>6 - Diseñar y aplicar 1 Modelo(s) de atención con enfoque restaurativo para las personas pospenadas y posegresadas</t>
  </si>
  <si>
    <t>7 - Atender 2750 Adulto(s) pospenados y posegresados para la generación de oportunidades de inclusión social y productiva desde la disminución de factores de riesgo frente al delito</t>
  </si>
  <si>
    <t>TOTAL</t>
  </si>
  <si>
    <t>COD PROYECTO</t>
  </si>
  <si>
    <t>DESCRIPCIÓN PROYECTO</t>
  </si>
  <si>
    <t>COD META PRODUCTO</t>
  </si>
  <si>
    <t>DESCRIPCIÓN META PRODUCTO</t>
  </si>
  <si>
    <t>CAUSAS QUE PODRIAN AFECTAR EL CUMPLIMIENTO DE METAS A 31 DE DICIEMBRE</t>
  </si>
  <si>
    <t>Desarrollar 1200 Intervención(es) del Sistema Distrital de apropiación del Código Nacional de Seguridad y Convivencia Ciudadana</t>
  </si>
  <si>
    <t>Recuperación de la seguridad de los entornos comerciales, industriales y residenciales a partir de la articulación de esfuerzos de seguridad pública en Bogotá D.C</t>
  </si>
  <si>
    <t>Implementar 1 Plan(es) para la prevención y mitigación de factores de riesgo que favorecen la ocurrencia de violencias y delitos contra poblaciones vulnerables, que incorpore acciones para combatir el microtráfico en entornos escolares del distrito</t>
  </si>
  <si>
    <t>No aplica</t>
  </si>
  <si>
    <t>Incrementar los espacios transformados hasta lograr el 100 % de los priorizados, conjuntamente con las instituciones de seguridad justicia gobierno distrital sector privado y ciudadanía.</t>
  </si>
  <si>
    <t>Fortalecimiento de capacidades operativas de vigilancia policial, funciones militares y otras de apoyo a la seguridad la convivencia y la justicia en Bogotá D.C.</t>
  </si>
  <si>
    <t>Aplicar 1 Modelo(s) de fortalecimiento a las capacidades operativas de vigilancia policial funciones militares y otras de apoyo a la seguridad la convivencia y la justicia</t>
  </si>
  <si>
    <t>Algunos procesos de contratación que nos e pudieran adelantar y/o  adjudicar por diferentes situaciones que impactarían en la meta total.</t>
  </si>
  <si>
    <t>Desarrollar 1 Plan(es) de modernización del C4 para mejorar la respuesta distrital a la demanda de servicios de los ciudadanos</t>
  </si>
  <si>
    <t>Estructurar y desarrollar al 100 % las instancias de gobernanza necesarias para el diseño y ejecución del Plan de Seguridad Integral ante la Región Metropolitana</t>
  </si>
  <si>
    <t>Implementar 125 Acción(es) conjuntas de intervención en áreas identificadas como críticas por la presencia de estructuras criminales.</t>
  </si>
  <si>
    <t>Ampliar en 2 Equipamiento(s) para la atención de las personas privadas de la libertad (segunda cárcel distrital y segunda fase del cerro)</t>
  </si>
  <si>
    <t xml:space="preserve">*Cárcel II: durante la vigencia 2024 se suscribió el contrato 1991 para “Realizar la gerencia integral para la estructuración de estudios y diseños, interventoría permisos y licencias de la cárcel distrital II, del programa “Ampliación de equipamientos de justicia con enfoque territorial para la garantía y proyección de derechos en Bogotá D.C.”, entre la Secretaría de Seguridad, Convivencia y Justicia (SDSCJ) y la empresa Renobo, inició formalmente en enero de 2025 con el objetivo de ejecutar intervenciones en la Cárcel Distrital I. Durante los primeros meses se establecieron estructuras de gobernanza, canales de comunicación y se aprobaron documentos clave para la ejecución del proyecto, generando un marco adecuado para su desarrollo. Desde abril de 2025, el contratista solicitó ajustes contractuales significativos tras realizar un estudio de mercado. Las solicitudes, evaluadas rigurosamente por la SDSCJ, evidenciaron dificultades técnicas y administrativas para cumplir con las condiciones originales, afectando la viabilidad y los plazos del proyecto.
En julio, tras un concepto técnico desfavorable, las partes de común acuerdo dieron por terminado anticipadamente el contrato. En septiembre de 2025, el comité fiduciario decidió la liquidación del patrimonio autónomo asociado al contrato, cerrando la gestión financiera del proyecto.
Tras la terminación por mutuo acuerdo del contrato suscrito con RENOBO. En atención a la necesidad estratégica de este proyecto para la ciudad, la Secretaría Distrital de Seguridad, Convivencia y Justicia (SDSCJ) estructuró una propuesta para ejecutar el proyecto Cárcel II mediante un contrato llave en mano.
Esta modalidad incluía la ejecución integral del proyecto: estudios, diseños, construcción y entrega final, bajo un esquema de precio global fijo, con un cronograma de 33 meses. Dada la alta complejidad técnica, jurídica, administrativa y presupuestal que representa este tipo de infraestructura, el esquema llave en mano se consideró como una opción viable para mitigar riesgos, optimizar tiempos y garantizar una ejecución más eficiente y coordinada. Los recursos solicitados en el presupuesto plurianual fueron de 356 mil millones; no obstante, a la SDSCJ le fueron asignados 245 mil millones. Ahora, con ocasión a los requerimientos elevados por la Secretaría de Hacienda el pasado 7 de octubre se estimó que los recursos no ejecutados fueron reintegrados a la Tesorería distrital. Bajo ese contexto y considerando que la SDSCJ avanza en la estructuración del proceso, los recursos destinados a ello serán ejecutados en la vigencia 2026. En ese orden, desde la SDSCJ se considera revisar una nueva modalidad de contratación, con el fin de ejecutar los recursos en la vigencia 2026.
*II CER: contrato SCJ 1990-2024, para la vigencia 2025 renobo realizo busqueda y preselección del predio, actualmente se encuentra realziando el avaluo catastral para determinar la adición y finalmente adquisición del predio. Dentro de los riesgos que tiene actualmente el proyecto, es que el dueño del predio seleccionado manifestó no querer continuar con la venta del predio, lo que acarrearía volver a iniciar el proceso de selección y compra de otro predio resatrasando el cronograma de Estudios y Diseños y la obra del equipamiento. </t>
  </si>
  <si>
    <t>Ampliar en 8 Equipamiento(s) la oferta de servicios de acceso a la justicia y convivencia (una casa de justicia, una URI, dos CTPS, dos Unidades Móviles, dos centros integrales de justicia)</t>
  </si>
  <si>
    <t>Modernización del Sistema Distrital de Justicia para el establecimiento de servicios funcionales de acceso a la justicia y de resolución de conflictos en Bogotá D.C.</t>
  </si>
  <si>
    <t>Estructurar el 100 % del Sistema Distrital de Justicia para articular servicios funcionales de acceso a la justicia</t>
  </si>
  <si>
    <t>Implementar 1 Plan(es) de atención y descongestión carcelaria que incluya la implementación de mecanismos de justicia restaurativa atención integral a PPL y atención a la población pospenada</t>
  </si>
  <si>
    <t>Implementar 1 Estrategia(s) para la ampliación de capacidades del Programa Distrital de Justicia Juvenil Restaurativa</t>
  </si>
  <si>
    <t>Implementar 1 Modelo(s) integrado para la gestión de la convivencia y seguridad en los territorios</t>
  </si>
  <si>
    <t>Incrementar en 2000 Efectivos el pie de fuerza policial de la MEBOG con base en un acuerdo de cooperación Gobierno Nacional - Distrito Capital</t>
  </si>
  <si>
    <t>Ejecutar al 100 % la prestación de servicios de seguridad convivencia y justicia garantizando la operación y gestión de la estructura organizacional</t>
  </si>
  <si>
    <t>Fortalecer la Secretaría Distrital de Seguridad Convivencia y Justicia para una gestión más eficiente a través de 1 Plan(es) de optimización de gestión institucional</t>
  </si>
  <si>
    <t>Quedaria pendiente la radicación  ante el DASCD para revisión y correcciones en enero 2026 (correspondiente al 10% para el 50% incialmente programado)</t>
  </si>
  <si>
    <t>Desarrollo de un sistema de información integrado y de gestión del conocimiento para el análisis estratégico en el Sector Seguridad, Convivencia y Justicia en Bogotá D.C.</t>
  </si>
  <si>
    <t>Implementar 1 Sistema(s) de información integrado, interoperable y de gestión del conocimiento con el sector publico y privado para el análisis estratégico y toma de decisión, monitoreo y evaluación de Planes Programas Estrategias y Proyectos desarrollados en el Sector Seguridad Convivencia y Justicia</t>
  </si>
  <si>
    <t>El monto estimado de recursos no comprometidos, no girados o en trámite de reserva presupuestal al cierre de la vigencia</t>
  </si>
  <si>
    <t>Dependen de la información de pestaña a.</t>
  </si>
  <si>
    <t>MONTO NO COMPROMETIDO A 31 DE DICIEMBRE</t>
  </si>
  <si>
    <t>MONTO QUE SE ESTIMA CONSTITUIR COMO RESERVA PRESUPUESTAL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</si>
</sst>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font>
      <sz val="11"/>
      <color theme="1"/>
      <name val="Aptos Narrow"/>
      <family val="2"/>
      <scheme val="minor"/>
    </font>
    <font>
      <b/>
      <sz val="11"/>
      <color theme="1"/>
      <name val="Aptos Narrow"/>
      <family val="2"/>
      <scheme val="minor"/>
    </font>
    <font>
      <sz val="11"/>
      <color rgb="FFFFFFFF"/>
      <name val="Calibri"/>
      <family val="2"/>
    </font>
    <font>
      <b/>
      <sz val="11"/>
      <color rgb="FF000000"/>
      <name val="Calibri"/>
      <family val="2"/>
    </font>
    <font>
      <b/>
      <sz val="16"/>
      <color theme="1"/>
      <name val="Aptos Narrow"/>
      <family val="2"/>
      <scheme val="minor"/>
    </font>
    <font>
      <b/>
      <sz val="11"/>
      <color rgb="FFFFFFFF"/>
      <name val="Calibri"/>
      <family val="2"/>
    </font>
    <font>
      <sz val="8"/>
      <name val="Aptos Narrow"/>
      <family val="2"/>
      <scheme val="minor"/>
    </font>
    <font>
      <b/>
      <sz val="11"/>
      <color rgb="FFFF0000"/>
      <name val="Aptos Narrow"/>
      <family val="2"/>
      <scheme val="minor"/>
    </font>
    <font>
      <sz val="11"/>
      <color rgb="FF000000"/>
      <name val="Calibri"/>
      <family val="2"/>
    </font>
    <font>
      <sz val="11"/>
      <name val="Calibri"/>
      <family val="2"/>
    </font>
    <font>
      <sz val="11"/>
      <color theme="0"/>
      <name val="Calibri"/>
      <family val="2"/>
    </font>
    <font>
      <b/>
      <sz val="11"/>
      <color rgb="FF000000"/>
      <name val="Calibri"/>
    </font>
    <font>
      <sz val="11"/>
      <color rgb="FF000000"/>
      <name val="Aptos Narrow"/>
    </font>
    <font>
      <sz val="11"/>
      <color rgb="FF000000"/>
      <name val="Calibri"/>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305496"/>
        <bgColor rgb="FF000000"/>
      </patternFill>
    </fill>
    <fill>
      <patternFill patternType="solid">
        <fgColor rgb="FFD9E1F2"/>
        <bgColor rgb="FF000000"/>
      </patternFill>
    </fill>
    <fill>
      <patternFill patternType="solid">
        <fgColor rgb="FFF2F2F2"/>
        <bgColor rgb="FF000000"/>
      </patternFill>
    </fill>
  </fills>
  <borders count="25">
    <border>
      <left/>
      <right/>
      <top/>
      <bottom/>
      <diagonal/>
    </border>
    <border>
      <left style="thin">
        <color rgb="FFFFFFFF"/>
      </left>
      <right style="thin">
        <color rgb="FFFFFFFF"/>
      </right>
      <top style="thin">
        <color rgb="FFFFFFFF"/>
      </top>
      <bottom style="thin">
        <color rgb="FFFFFFFF"/>
      </bottom>
      <diagonal/>
    </border>
    <border>
      <left/>
      <right/>
      <top style="thin">
        <color rgb="FFFFFFFF"/>
      </top>
      <bottom/>
      <diagonal/>
    </border>
    <border>
      <left style="thin">
        <color rgb="FFFFFFFF"/>
      </left>
      <right style="thin">
        <color rgb="FFFFFFFF"/>
      </right>
      <top/>
      <bottom style="thin">
        <color rgb="FFFFFFFF"/>
      </bottom>
      <diagonal/>
    </border>
    <border>
      <left style="thin">
        <color theme="4" tint="0.39997558519241921"/>
      </left>
      <right/>
      <top style="thin">
        <color theme="4" tint="0.39997558519241921"/>
      </top>
      <bottom style="thin">
        <color theme="4" tint="0.39997558519241921"/>
      </bottom>
      <diagonal/>
    </border>
    <border>
      <left/>
      <right/>
      <top style="thin">
        <color rgb="FFFFFFFF"/>
      </top>
      <bottom style="thin">
        <color theme="4" tint="0.39997558519241921"/>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rgb="FFFFFFFF"/>
      </left>
      <right style="thin">
        <color rgb="FFFFFFFF"/>
      </right>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rgb="FFFFFFFF"/>
      </left>
      <right style="thin">
        <color rgb="FFFFFFFF"/>
      </right>
      <top/>
      <bottom style="thin">
        <color theme="4" tint="0.3999755851924192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style="thin">
        <color rgb="FF2F75B5"/>
      </left>
      <right style="thin">
        <color rgb="FF2F75B5"/>
      </right>
      <top style="thin">
        <color rgb="FF2F75B5"/>
      </top>
      <bottom style="thin">
        <color rgb="FF2F75B5"/>
      </bottom>
      <diagonal/>
    </border>
  </borders>
  <cellStyleXfs count="1">
    <xf numFmtId="0" fontId="0" fillId="0" borderId="0"/>
  </cellStyleXfs>
  <cellXfs count="83">
    <xf numFmtId="0" fontId="0" fillId="0" borderId="0" xfId="0"/>
    <xf numFmtId="0" fontId="4" fillId="0" borderId="0" xfId="0" applyFont="1"/>
    <xf numFmtId="0" fontId="4" fillId="0" borderId="0" xfId="0" applyFont="1" applyAlignment="1">
      <alignment wrapText="1"/>
    </xf>
    <xf numFmtId="0" fontId="0" fillId="0" borderId="0" xfId="0" applyAlignment="1">
      <alignment wrapText="1"/>
    </xf>
    <xf numFmtId="0" fontId="2" fillId="0" borderId="3" xfId="0" applyFont="1" applyBorder="1" applyAlignment="1">
      <alignment horizontal="center" vertical="center" wrapText="1"/>
    </xf>
    <xf numFmtId="0" fontId="3" fillId="0" borderId="0" xfId="0" applyFont="1" applyAlignment="1">
      <alignment horizontal="left" wrapText="1"/>
    </xf>
    <xf numFmtId="3" fontId="3" fillId="0" borderId="2" xfId="0" applyNumberFormat="1" applyFont="1" applyBorder="1"/>
    <xf numFmtId="3" fontId="3" fillId="0" borderId="0" xfId="0" applyNumberFormat="1" applyFont="1"/>
    <xf numFmtId="0" fontId="0" fillId="0" borderId="0" xfId="0" applyProtection="1">
      <protection locked="0"/>
    </xf>
    <xf numFmtId="0" fontId="7" fillId="0" borderId="0" xfId="0" applyFont="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3" fontId="3" fillId="0" borderId="0" xfId="0" applyNumberFormat="1" applyFont="1" applyProtection="1">
      <protection locked="0"/>
    </xf>
    <xf numFmtId="0" fontId="8" fillId="5" borderId="9" xfId="0" applyFont="1" applyFill="1" applyBorder="1" applyAlignment="1">
      <alignment horizontal="center" vertical="center"/>
    </xf>
    <xf numFmtId="0" fontId="8" fillId="0" borderId="0" xfId="0" applyFont="1" applyAlignment="1">
      <alignment vertical="center"/>
    </xf>
    <xf numFmtId="10" fontId="5" fillId="4" borderId="10" xfId="0" applyNumberFormat="1" applyFont="1" applyFill="1" applyBorder="1" applyAlignment="1">
      <alignment horizontal="center" vertical="center"/>
    </xf>
    <xf numFmtId="0" fontId="5"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8" xfId="0" applyFont="1" applyBorder="1" applyAlignment="1">
      <alignment horizontal="center" vertical="center"/>
    </xf>
    <xf numFmtId="10" fontId="8" fillId="0" borderId="8" xfId="0" applyNumberFormat="1"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vertical="center"/>
    </xf>
    <xf numFmtId="10" fontId="8" fillId="0" borderId="9" xfId="0" applyNumberFormat="1" applyFont="1" applyBorder="1" applyAlignment="1">
      <alignment horizontal="center" vertical="center"/>
    </xf>
    <xf numFmtId="0" fontId="8" fillId="0" borderId="12" xfId="0" applyFont="1" applyBorder="1" applyAlignment="1">
      <alignment horizontal="center" vertical="center"/>
    </xf>
    <xf numFmtId="0" fontId="8" fillId="0" borderId="12" xfId="0" applyFont="1" applyBorder="1" applyAlignment="1">
      <alignment vertical="center"/>
    </xf>
    <xf numFmtId="10" fontId="8" fillId="0" borderId="12" xfId="0" applyNumberFormat="1" applyFont="1" applyBorder="1" applyAlignment="1">
      <alignment horizontal="center" vertical="center"/>
    </xf>
    <xf numFmtId="0" fontId="5" fillId="0" borderId="14" xfId="0" applyFont="1" applyBorder="1" applyAlignment="1">
      <alignment horizontal="center" vertical="center" wrapText="1"/>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0" borderId="0" xfId="0" applyFont="1" applyAlignment="1">
      <alignment horizontal="center" vertical="center"/>
    </xf>
    <xf numFmtId="0" fontId="8" fillId="6" borderId="10" xfId="0" applyFont="1" applyFill="1" applyBorder="1" applyAlignment="1">
      <alignment vertical="center"/>
    </xf>
    <xf numFmtId="0" fontId="2" fillId="0" borderId="7" xfId="0" applyFont="1" applyBorder="1" applyAlignment="1">
      <alignment horizontal="center" vertical="center" wrapText="1"/>
    </xf>
    <xf numFmtId="0" fontId="8" fillId="0" borderId="21" xfId="0" applyFont="1" applyBorder="1" applyAlignment="1">
      <alignment horizontal="center" vertical="center"/>
    </xf>
    <xf numFmtId="0" fontId="8" fillId="0" borderId="16" xfId="0" applyFont="1" applyBorder="1" applyAlignment="1">
      <alignment vertical="center"/>
    </xf>
    <xf numFmtId="0" fontId="9" fillId="0" borderId="16" xfId="0" applyFont="1" applyBorder="1" applyAlignment="1">
      <alignment vertical="center"/>
    </xf>
    <xf numFmtId="0" fontId="8" fillId="0" borderId="16" xfId="0" applyFont="1" applyBorder="1" applyAlignment="1">
      <alignment horizontal="center" vertical="center"/>
    </xf>
    <xf numFmtId="10" fontId="8" fillId="0" borderId="16" xfId="0" applyNumberFormat="1" applyFont="1" applyBorder="1" applyAlignment="1">
      <alignment horizontal="center" vertical="center"/>
    </xf>
    <xf numFmtId="0" fontId="8" fillId="0" borderId="22" xfId="0" applyFont="1" applyBorder="1" applyAlignment="1">
      <alignment horizontal="center" vertical="center"/>
    </xf>
    <xf numFmtId="0" fontId="9" fillId="0" borderId="12" xfId="0" applyFont="1" applyBorder="1" applyAlignment="1">
      <alignment vertical="center"/>
    </xf>
    <xf numFmtId="0" fontId="8" fillId="0" borderId="23" xfId="0" applyFont="1" applyBorder="1" applyAlignment="1">
      <alignment horizontal="center" vertical="center"/>
    </xf>
    <xf numFmtId="0" fontId="8" fillId="0" borderId="17" xfId="0" applyFont="1" applyBorder="1" applyAlignment="1">
      <alignment vertical="center" wrapText="1"/>
    </xf>
    <xf numFmtId="0" fontId="8" fillId="0" borderId="17" xfId="0" applyFont="1" applyBorder="1" applyAlignment="1">
      <alignment vertical="top" wrapText="1"/>
    </xf>
    <xf numFmtId="0" fontId="8" fillId="0" borderId="1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3" xfId="0" applyFont="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protection locked="0"/>
    </xf>
    <xf numFmtId="0" fontId="5" fillId="2" borderId="1" xfId="0" applyFont="1" applyFill="1" applyBorder="1" applyAlignment="1">
      <alignment horizontal="center" vertical="center" wrapText="1"/>
    </xf>
    <xf numFmtId="0" fontId="3" fillId="3" borderId="4" xfId="0" applyFont="1" applyFill="1" applyBorder="1" applyAlignment="1">
      <alignment horizontal="left" wrapText="1"/>
    </xf>
    <xf numFmtId="3" fontId="3" fillId="3" borderId="5" xfId="0" applyNumberFormat="1" applyFont="1" applyFill="1" applyBorder="1"/>
    <xf numFmtId="0" fontId="3" fillId="0" borderId="4" xfId="0" applyFont="1" applyBorder="1" applyAlignment="1">
      <alignment horizontal="left" wrapText="1"/>
    </xf>
    <xf numFmtId="3" fontId="3" fillId="0" borderId="6" xfId="0" applyNumberFormat="1" applyFont="1" applyBorder="1"/>
    <xf numFmtId="3" fontId="3" fillId="3" borderId="6" xfId="0" applyNumberFormat="1" applyFont="1" applyFill="1" applyBorder="1"/>
    <xf numFmtId="0" fontId="1" fillId="0" borderId="0" xfId="0" applyFont="1" applyAlignment="1">
      <alignment wrapText="1"/>
    </xf>
    <xf numFmtId="0" fontId="8" fillId="0" borderId="15" xfId="0" applyFont="1" applyBorder="1" applyAlignment="1">
      <alignment vertical="center" wrapText="1"/>
    </xf>
    <xf numFmtId="0" fontId="8" fillId="0" borderId="12" xfId="0" applyFont="1" applyBorder="1" applyAlignment="1">
      <alignment vertical="center" wrapText="1"/>
    </xf>
    <xf numFmtId="0" fontId="8" fillId="0" borderId="9" xfId="0" applyFont="1" applyBorder="1" applyAlignment="1">
      <alignment vertical="center" wrapText="1"/>
    </xf>
    <xf numFmtId="0" fontId="8" fillId="0" borderId="8" xfId="0" applyFont="1" applyBorder="1" applyAlignment="1">
      <alignment vertical="center" wrapText="1"/>
    </xf>
    <xf numFmtId="3" fontId="0" fillId="0" borderId="0" xfId="0" applyNumberFormat="1" applyProtection="1">
      <protection locked="0"/>
    </xf>
    <xf numFmtId="3" fontId="11" fillId="0" borderId="6" xfId="0" applyNumberFormat="1" applyFont="1" applyBorder="1" applyProtection="1">
      <protection locked="0"/>
    </xf>
    <xf numFmtId="0" fontId="0" fillId="0" borderId="0" xfId="0" applyAlignment="1" applyProtection="1">
      <alignment wrapText="1"/>
      <protection locked="0"/>
    </xf>
    <xf numFmtId="3" fontId="0" fillId="0" borderId="0" xfId="0" applyNumberFormat="1"/>
    <xf numFmtId="3" fontId="7" fillId="0" borderId="0" xfId="0" applyNumberFormat="1" applyFont="1" applyAlignment="1" applyProtection="1">
      <alignment horizontal="center" vertical="center"/>
      <protection locked="0"/>
    </xf>
    <xf numFmtId="3" fontId="0" fillId="0" borderId="0" xfId="0" applyNumberFormat="1" applyAlignment="1">
      <alignment horizontal="center" wrapText="1"/>
    </xf>
    <xf numFmtId="3" fontId="1" fillId="0" borderId="0" xfId="0" applyNumberFormat="1" applyFont="1" applyProtection="1">
      <protection locked="0"/>
    </xf>
    <xf numFmtId="3" fontId="12" fillId="0" borderId="0" xfId="0" applyNumberFormat="1" applyFont="1" applyProtection="1">
      <protection locked="0"/>
    </xf>
    <xf numFmtId="0" fontId="0" fillId="0" borderId="0" xfId="0" applyAlignment="1" applyProtection="1">
      <alignment vertical="center" wrapText="1"/>
      <protection locked="0"/>
    </xf>
    <xf numFmtId="3" fontId="0" fillId="0" borderId="0" xfId="0" applyNumberFormat="1" applyAlignment="1" applyProtection="1">
      <alignment wrapText="1"/>
      <protection locked="0"/>
    </xf>
    <xf numFmtId="164" fontId="11" fillId="0" borderId="0" xfId="0" applyNumberFormat="1" applyFont="1"/>
    <xf numFmtId="9" fontId="3" fillId="0" borderId="0" xfId="0" applyNumberFormat="1" applyFont="1"/>
    <xf numFmtId="3" fontId="8" fillId="0" borderId="2" xfId="0" applyNumberFormat="1" applyFont="1" applyBorder="1" applyProtection="1">
      <protection locked="0"/>
    </xf>
    <xf numFmtId="3" fontId="8" fillId="0" borderId="0" xfId="0" applyNumberFormat="1" applyFont="1" applyProtection="1">
      <protection locked="0"/>
    </xf>
    <xf numFmtId="3" fontId="13" fillId="0" borderId="24" xfId="0" applyNumberFormat="1" applyFont="1" applyBorder="1" applyProtection="1">
      <protection locked="0"/>
    </xf>
    <xf numFmtId="3" fontId="13" fillId="0" borderId="0" xfId="0" applyNumberFormat="1" applyFont="1" applyProtection="1">
      <protection locked="0"/>
    </xf>
    <xf numFmtId="0" fontId="8" fillId="0" borderId="9" xfId="0" applyFont="1" applyFill="1" applyBorder="1" applyAlignment="1" applyProtection="1">
      <alignment horizontal="center" vertical="center"/>
      <protection locked="0"/>
    </xf>
    <xf numFmtId="3" fontId="8" fillId="0" borderId="0" xfId="0" applyNumberFormat="1" applyFont="1" applyFill="1" applyProtection="1">
      <protection locked="0"/>
    </xf>
    <xf numFmtId="3" fontId="3" fillId="0" borderId="0" xfId="0" applyNumberFormat="1" applyFont="1" applyFill="1"/>
    <xf numFmtId="3" fontId="0" fillId="0" borderId="0" xfId="0" applyNumberFormat="1" applyFill="1" applyProtection="1">
      <protection locked="0"/>
    </xf>
    <xf numFmtId="0" fontId="8" fillId="6" borderId="18" xfId="0" applyFont="1" applyFill="1" applyBorder="1" applyAlignment="1">
      <alignment horizontal="left" vertical="center" wrapText="1"/>
    </xf>
    <xf numFmtId="0" fontId="8" fillId="6" borderId="19" xfId="0" applyFont="1" applyFill="1" applyBorder="1" applyAlignment="1">
      <alignment horizontal="left" vertical="center" wrapText="1"/>
    </xf>
    <xf numFmtId="0" fontId="8" fillId="6" borderId="20" xfId="0" applyFont="1" applyFill="1" applyBorder="1" applyAlignment="1">
      <alignment horizontal="left" vertical="center" wrapText="1"/>
    </xf>
    <xf numFmtId="0" fontId="1" fillId="0" borderId="13" xfId="0" applyFont="1" applyBorder="1" applyAlignment="1">
      <alignment horizontal="center"/>
    </xf>
  </cellXfs>
  <cellStyles count="1">
    <cellStyle name="Normal" xfId="0" builtinId="0"/>
  </cellStyles>
  <dxfs count="44">
    <dxf>
      <numFmt numFmtId="3" formatCode="#,##0"/>
      <protection locked="0" hidden="0"/>
    </dxf>
    <dxf>
      <font>
        <b/>
        <i val="0"/>
        <strike val="0"/>
        <condense val="0"/>
        <extend val="0"/>
        <outline val="0"/>
        <shadow val="0"/>
        <u val="none"/>
        <vertAlign val="baseline"/>
        <sz val="11"/>
        <color rgb="FF000000"/>
        <name val="Calibri"/>
        <scheme val="none"/>
      </font>
      <numFmt numFmtId="3" formatCode="#,##0"/>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i val="0"/>
        <strike val="0"/>
        <condense val="0"/>
        <extend val="0"/>
        <outline val="0"/>
        <shadow val="0"/>
        <u val="none"/>
        <vertAlign val="baseline"/>
        <sz val="11"/>
        <color rgb="FF000000"/>
        <name val="Calibri"/>
        <scheme val="none"/>
      </font>
      <fill>
        <patternFill patternType="solid">
          <fgColor theme="4" tint="0.79998168889431442"/>
          <bgColor theme="4" tint="0.79998168889431442"/>
        </patternFill>
      </fill>
      <alignment horizontal="left" vertical="bottom" textRotation="0" wrapText="1"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ill>
        <patternFill patternType="none">
          <fgColor indexed="64"/>
          <bgColor auto="1"/>
        </patternFill>
      </fill>
      <protection locked="0" hidden="0"/>
    </dxf>
    <dxf>
      <numFmt numFmtId="14" formatCode="0.00%"/>
      <fill>
        <patternFill patternType="none">
          <fgColor indexed="64"/>
          <bgColor auto="1"/>
        </patternFill>
      </fill>
    </dxf>
    <dxf>
      <fill>
        <patternFill patternType="none">
          <fgColor indexed="64"/>
          <bgColor auto="1"/>
        </patternFill>
      </fill>
      <protection locked="0" hidden="0"/>
    </dxf>
    <dxf>
      <fill>
        <patternFill patternType="none">
          <fgColor indexed="64"/>
          <bgColor auto="1"/>
        </patternFill>
      </fill>
      <protection locked="0" hidden="0"/>
    </dxf>
    <dxf>
      <font>
        <b val="0"/>
        <i val="0"/>
        <strike val="0"/>
        <condense val="0"/>
        <extend val="0"/>
        <outline val="0"/>
        <shadow val="0"/>
        <u val="none"/>
        <vertAlign val="baseline"/>
        <sz val="11"/>
        <color rgb="FF000000"/>
        <name val="Calibri"/>
        <scheme val="none"/>
      </font>
      <numFmt numFmtId="14" formatCode="0.0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border outline="0">
        <top style="thin">
          <color rgb="FFFFFFFF"/>
        </top>
        <bottom style="hair">
          <color indexed="64"/>
        </bottom>
      </border>
    </dxf>
    <dxf>
      <fill>
        <patternFill patternType="none">
          <fgColor indexed="64"/>
          <bgColor auto="1"/>
        </patternFill>
      </fill>
    </dxf>
    <dxf>
      <fill>
        <patternFill patternType="none">
          <fgColor indexed="64"/>
          <bgColor auto="1"/>
        </patternFill>
      </fill>
    </dxf>
    <dxf>
      <font>
        <color rgb="FF000000"/>
        <name val="Calibri"/>
        <scheme val="none"/>
      </font>
      <numFmt numFmtId="14"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hair">
          <color indexed="64"/>
        </top>
        <bottom style="hair">
          <color indexed="64"/>
        </bottom>
        <vertical/>
        <horizontal/>
      </border>
    </dxf>
    <dxf>
      <font>
        <color rgb="FF000000"/>
        <name val="Calibri"/>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hair">
          <color indexed="64"/>
        </top>
        <bottom style="hair">
          <color indexed="64"/>
        </bottom>
        <vertical/>
        <horizontal/>
      </border>
      <protection locked="0" hidden="0"/>
    </dxf>
    <dxf>
      <font>
        <color rgb="FF000000"/>
        <name val="Calibri"/>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hair">
          <color indexed="64"/>
        </top>
        <bottom style="hair">
          <color indexed="64"/>
        </bottom>
        <vertical/>
        <horizontal/>
      </border>
      <protection locked="0" hidden="0"/>
    </dxf>
    <dxf>
      <font>
        <b val="0"/>
        <i val="0"/>
        <strike val="0"/>
        <condense val="0"/>
        <extend val="0"/>
        <outline val="0"/>
        <shadow val="0"/>
        <u val="none"/>
        <vertAlign val="baseline"/>
        <sz val="11"/>
        <color rgb="FF000000"/>
        <name val="Calibri"/>
        <scheme val="none"/>
      </font>
      <numFmt numFmtId="14" formatCode="0.0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0" indent="0" justifyLastLine="0" shrinkToFit="0" readingOrder="0"/>
      <border diagonalUp="0" diagonalDown="0" outline="0">
        <left/>
        <right style="thin">
          <color indexed="64"/>
        </right>
        <top style="hair">
          <color indexed="64"/>
        </top>
        <bottom style="hair">
          <color indexed="64"/>
        </bottom>
      </border>
    </dxf>
    <dxf>
      <border outline="0">
        <left style="thin">
          <color indexed="64"/>
        </left>
      </border>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1"/>
        <color rgb="FF000000"/>
        <name val="Calibri"/>
        <scheme val="none"/>
      </font>
      <numFmt numFmtId="3" formatCode="#,##0"/>
      <fill>
        <patternFill patternType="none">
          <fgColor indexed="64"/>
          <bgColor auto="1"/>
        </patternFill>
      </fill>
    </dxf>
    <dxf>
      <font>
        <b/>
        <i val="0"/>
        <strike val="0"/>
        <condense val="0"/>
        <extend val="0"/>
        <outline val="0"/>
        <shadow val="0"/>
        <u val="none"/>
        <vertAlign val="baseline"/>
        <sz val="11"/>
        <color rgb="FF000000"/>
        <name val="Calibri"/>
        <scheme val="none"/>
      </font>
      <numFmt numFmtId="3" formatCode="#,##0"/>
      <fill>
        <patternFill patternType="none">
          <fgColor indexed="64"/>
          <bgColor auto="1"/>
        </patternFill>
      </fill>
    </dxf>
    <dxf>
      <font>
        <b val="0"/>
        <i val="0"/>
        <strike val="0"/>
        <condense val="0"/>
        <extend val="0"/>
        <outline val="0"/>
        <shadow val="0"/>
        <u val="none"/>
        <vertAlign val="baseline"/>
        <sz val="11"/>
        <color rgb="FF000000"/>
        <name val="Calibri"/>
        <scheme val="none"/>
      </font>
      <numFmt numFmtId="3" formatCode="#,##0"/>
      <fill>
        <patternFill patternType="none">
          <fgColor indexed="64"/>
          <bgColor auto="1"/>
        </patternFill>
      </fill>
      <protection locked="0" hidden="0"/>
    </dxf>
    <dxf>
      <font>
        <b/>
        <i val="0"/>
        <strike val="0"/>
        <condense val="0"/>
        <extend val="0"/>
        <outline val="0"/>
        <shadow val="0"/>
        <u val="none"/>
        <vertAlign val="baseline"/>
        <sz val="11"/>
        <color rgb="FF000000"/>
        <name val="Calibri"/>
        <scheme val="none"/>
      </font>
      <numFmt numFmtId="3" formatCode="#,##0"/>
      <fill>
        <patternFill patternType="none">
          <fgColor indexed="64"/>
          <bgColor auto="1"/>
        </patternFill>
      </fill>
    </dxf>
    <dxf>
      <font>
        <b val="0"/>
        <i val="0"/>
        <strike val="0"/>
        <condense val="0"/>
        <extend val="0"/>
        <outline val="0"/>
        <shadow val="0"/>
        <u val="none"/>
        <vertAlign val="baseline"/>
        <sz val="11"/>
        <color rgb="FF000000"/>
        <name val="Calibri"/>
        <scheme val="none"/>
      </font>
      <numFmt numFmtId="3" formatCode="#,##0"/>
      <fill>
        <patternFill patternType="none">
          <fgColor indexed="64"/>
          <bgColor indexed="65"/>
        </patternFill>
      </fill>
      <protection locked="0" hidden="0"/>
    </dxf>
    <dxf>
      <font>
        <b/>
        <i val="0"/>
        <strike val="0"/>
        <condense val="0"/>
        <extend val="0"/>
        <outline val="0"/>
        <shadow val="0"/>
        <u val="none"/>
        <vertAlign val="baseline"/>
        <sz val="11"/>
        <color rgb="FF000000"/>
        <name val="Calibri"/>
        <scheme val="none"/>
      </font>
      <numFmt numFmtId="3" formatCode="#,##0"/>
      <fill>
        <patternFill patternType="none">
          <fgColor indexed="64"/>
          <bgColor auto="1"/>
        </patternFill>
      </fill>
    </dxf>
    <dxf>
      <font>
        <b val="0"/>
        <i val="0"/>
        <strike val="0"/>
        <condense val="0"/>
        <extend val="0"/>
        <outline val="0"/>
        <shadow val="0"/>
        <u val="none"/>
        <vertAlign val="baseline"/>
        <sz val="11"/>
        <color rgb="FF000000"/>
        <name val="Calibri"/>
        <scheme val="none"/>
      </font>
      <numFmt numFmtId="3" formatCode="#,##0"/>
      <fill>
        <patternFill patternType="none">
          <fgColor indexed="64"/>
          <bgColor auto="1"/>
        </patternFill>
      </fill>
      <protection locked="0" hidden="0"/>
    </dxf>
    <dxf>
      <font>
        <b/>
        <i val="0"/>
        <strike val="0"/>
        <condense val="0"/>
        <extend val="0"/>
        <outline val="0"/>
        <shadow val="0"/>
        <u val="none"/>
        <vertAlign val="baseline"/>
        <sz val="11"/>
        <color rgb="FF000000"/>
        <name val="Calibri"/>
        <scheme val="none"/>
      </font>
      <numFmt numFmtId="3" formatCode="#,##0"/>
      <fill>
        <patternFill patternType="none">
          <fgColor indexed="64"/>
          <bgColor auto="1"/>
        </patternFill>
      </fill>
    </dxf>
    <dxf>
      <font>
        <b/>
        <i val="0"/>
        <strike val="0"/>
        <condense val="0"/>
        <extend val="0"/>
        <outline val="0"/>
        <shadow val="0"/>
        <u val="none"/>
        <vertAlign val="baseline"/>
        <sz val="11"/>
        <color rgb="FF000000"/>
        <name val="Calibri"/>
        <scheme val="none"/>
      </font>
      <fill>
        <patternFill patternType="none">
          <fgColor indexed="64"/>
          <bgColor auto="1"/>
        </patternFill>
      </fill>
      <alignment horizontal="left" vertical="bottom" textRotation="0" wrapText="1" indent="0" justifyLastLine="0" shrinkToFit="0" readingOrder="0"/>
    </dxf>
    <dxf>
      <border outline="0">
        <top style="thin">
          <color rgb="FFFFFFFF"/>
        </top>
      </border>
    </dxf>
    <dxf>
      <font>
        <b/>
        <i val="0"/>
        <strike val="0"/>
        <condense val="0"/>
        <extend val="0"/>
        <outline val="0"/>
        <shadow val="0"/>
        <u val="none"/>
        <vertAlign val="baseline"/>
        <sz val="11"/>
        <color rgb="FF000000"/>
        <name val="Calibri"/>
        <scheme val="none"/>
      </font>
      <fill>
        <patternFill patternType="none">
          <fgColor indexed="64"/>
          <bgColor auto="1"/>
        </patternFill>
      </fill>
    </dxf>
    <dxf>
      <border outline="0">
        <bottom style="thin">
          <color rgb="FFFFFFFF"/>
        </bottom>
      </border>
    </dxf>
    <dxf>
      <font>
        <b val="0"/>
        <i val="0"/>
        <strike val="0"/>
        <condense val="0"/>
        <extend val="0"/>
        <outline val="0"/>
        <shadow val="0"/>
        <u val="none"/>
        <vertAlign val="baseline"/>
        <sz val="11"/>
        <color rgb="FFFFFFFF"/>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rgb="FFFFFFFF"/>
        </left>
        <right style="thin">
          <color rgb="FFFFFFFF"/>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Paula Andrea González Rodríguez" id="{633ED45F-E65D-4B63-A733-D6FBAD32479A}" userId="S::paula.gonzalez@scj.gov.co::c10915be-a52a-4785-9fe9-b28ef3cd49d5" providerId="AD"/>
</personList>
</file>

<file path=xl/tables/table1.xml><?xml version="1.0" encoding="utf-8"?>
<table xmlns="http://schemas.openxmlformats.org/spreadsheetml/2006/main" id="1" name="Tabla1" displayName="Tabla1" ref="A3:I16" totalsRowShown="0" headerRowDxfId="43" dataDxfId="41" headerRowBorderDxfId="42" tableBorderDxfId="40">
  <autoFilter ref="A3:I16"/>
  <tableColumns count="9">
    <tableColumn id="1" name="PROYECTO/META" dataDxfId="39"/>
    <tableColumn id="2" name="APROPIACIÓN _x000a_A 31 DE OCTUBRE" dataDxfId="38"/>
    <tableColumn id="3" name="APROPIACIÓN _x000a_A 31 DE DICIEMBRE" dataDxfId="37"/>
    <tableColumn id="5" name="COMPROMISOS A 31 DE OCTUBRE" dataDxfId="36"/>
    <tableColumn id="10" name="COMPROMISOS A 31 DE DICIEMBRE" dataDxfId="35"/>
    <tableColumn id="6" name="GIROS A 31 DE OCTUBRE " dataDxfId="34"/>
    <tableColumn id="7" name="GIROS A 31 DE DICIEMBRE" dataDxfId="33"/>
    <tableColumn id="8" name="% Ejec Proyectada" dataDxfId="32">
      <calculatedColumnFormula>+Tabla1[[#This Row],[COMPROMISOS A 31 DE DICIEMBRE]]/Tabla1[[#This Row],[APROPIACIÓN 
A 31 DE DICIEMBRE]]</calculatedColumnFormula>
    </tableColumn>
    <tableColumn id="9" name="% Ejec Giros Proyectada" dataDxfId="31">
      <calculatedColumnFormula>+Tabla1[[#This Row],[GIROS A 31 DE DICIEMBRE]]/Tabla1[[#This Row],[APROPIACIÓN 
A 31 DE DICIEMBRE]]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3" name="Tabla3" displayName="Tabla3" ref="A5:K70" totalsRowShown="0" headerRowDxfId="30" dataDxfId="29" tableBorderDxfId="28">
  <autoFilter ref="A5:K70"/>
  <tableColumns count="11">
    <tableColumn id="1" name="COD PROY NACIONAL" dataDxfId="27"/>
    <tableColumn id="2" name="DESCRIPCIÓN PROYECTO DE INVERSIÓN" dataDxfId="26"/>
    <tableColumn id="3" name="COD META" dataDxfId="25"/>
    <tableColumn id="4" name="DESCRIPCIÓN META PROYECTO DE INVERSIÓN" dataDxfId="24"/>
    <tableColumn id="5" name="TIPO ANUALIZACIÓN" dataDxfId="23"/>
    <tableColumn id="6" name="Meta PROG. 2025" dataDxfId="22"/>
    <tableColumn id="7" name="Meta EJEC. 2025" dataDxfId="21"/>
    <tableColumn id="8" name="Meta %EJEC. 2025" dataDxfId="20"/>
    <tableColumn id="9" name="Meta programada 2025" dataDxfId="19"/>
    <tableColumn id="10" name="Ejecución Meta 2025" dataDxfId="18"/>
    <tableColumn id="11" name="% Eje" dataDxfId="17">
      <calculatedColumnFormula>+Tabla3[[#This Row],[Ejecución Meta 2025]]/Tabla3[[#This Row],[Meta programada 2025]]</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2" name="Tabla2" displayName="Tabla2" ref="A6:K24" totalsRowShown="0" headerRowDxfId="16" dataDxfId="15" tableBorderDxfId="14">
  <autoFilter ref="A6:K24"/>
  <tableColumns count="11">
    <tableColumn id="1" name="COD PROYECTO" dataDxfId="13"/>
    <tableColumn id="2" name="DESCRIPCIÓN PROYECTO" dataDxfId="12"/>
    <tableColumn id="3" name="COD META PRODUCTO" dataDxfId="11"/>
    <tableColumn id="4" name="DESCRIPCIÓN META PRODUCTO" dataDxfId="10"/>
    <tableColumn id="5" name="Meta PROG. 2025" dataDxfId="9"/>
    <tableColumn id="6" name="Meta EJEC. 2025" dataDxfId="8"/>
    <tableColumn id="7" name="Meta %EJEC. 2025" dataDxfId="7"/>
    <tableColumn id="8" name="Meta programada 2025" dataDxfId="6"/>
    <tableColumn id="9" name="Ejecución Meta 2025" dataDxfId="5"/>
    <tableColumn id="10" name="% Eje" dataDxfId="4">
      <calculatedColumnFormula>+Tabla2[[#This Row],[Ejecución Meta 2025]]/Tabla2[[#This Row],[Meta programada 2025]]</calculatedColumnFormula>
    </tableColumn>
    <tableColumn id="12" name="CAUSAS QUE PODRIAN AFECTAR EL CUMPLIMIENTO DE METAS A 31 DE DICIEMBRE" dataDxfId="3"/>
  </tableColumns>
  <tableStyleInfo name="TableStyleMedium2" showFirstColumn="0" showLastColumn="0" showRowStripes="1" showColumnStripes="0"/>
</table>
</file>

<file path=xl/tables/table4.xml><?xml version="1.0" encoding="utf-8"?>
<table xmlns="http://schemas.openxmlformats.org/spreadsheetml/2006/main" id="4" name="Tabla4" displayName="Tabla4" ref="A5:C17" totalsRowShown="0">
  <autoFilter ref="A5:C17"/>
  <tableColumns count="3">
    <tableColumn id="1" name="PROYECTO/META" dataDxfId="2"/>
    <tableColumn id="2" name="MONTO NO COMPROMETIDO A 31 DE DICIEMBRE" dataDxfId="1">
      <calculatedColumnFormula>+'a. Ejecución Financiera'!C4-'a. Ejecución Financiera'!E4</calculatedColumnFormula>
    </tableColumn>
    <tableColumn id="3" name="MONTO QUE SE ESTIMA CONSTITUIR COMO RESERVA PRESUPUESTAL"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J59" dT="2025-12-02T17:37:29.33" personId="{633ED45F-E65D-4B63-A733-D6FBAD32479A}" id="{5814530B-352C-4DD8-9FC7-E1DCA39F426C}">
    <text xml:space="preserve">Corresponde a CTP Puente Aranda y EyD de CTP móviles </text>
  </threadedComment>
  <threadedComment ref="J60" dT="2025-12-02T17:36:40.05" personId="{633ED45F-E65D-4B63-A733-D6FBAD32479A}" id="{37F4D23D-7E0F-495A-8AD2-61D280CA2632}">
    <text>Reprogramada a 0</text>
  </threadedComment>
  <threadedComment ref="J62" dT="2025-12-02T17:35:58.73" personId="{633ED45F-E65D-4B63-A733-D6FBAD32479A}" id="{E8C63265-F49C-45B7-A43E-0DCDFE1184BD}">
    <text>No se ejecuta recurso en 2025</text>
  </threadedComment>
  <threadedComment ref="J63" dT="2025-12-02T17:35:21.53" personId="{633ED45F-E65D-4B63-A733-D6FBAD32479A}" id="{767D748C-C7BC-4EB6-BC72-7D45432523DB}">
    <text>Depende de la compra del predio (II CER)</text>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3" workbookViewId="0">
      <selection activeCell="E9" sqref="E9:G9"/>
    </sheetView>
  </sheetViews>
  <sheetFormatPr baseColWidth="10" defaultColWidth="11.375" defaultRowHeight="14.25"/>
  <cols>
    <col min="1" max="1" width="95.375" style="3" customWidth="1"/>
    <col min="2" max="2" width="26.375" customWidth="1"/>
    <col min="3" max="3" width="19.375" style="8" customWidth="1"/>
    <col min="4" max="4" width="18" customWidth="1"/>
    <col min="5" max="5" width="30.875" style="8" customWidth="1"/>
    <col min="6" max="6" width="22.625" customWidth="1"/>
    <col min="7" max="7" width="17.25" style="8" customWidth="1"/>
  </cols>
  <sheetData>
    <row r="1" spans="1:9" ht="20.25">
      <c r="A1" s="2" t="s">
        <v>0</v>
      </c>
    </row>
    <row r="2" spans="1:9" ht="15">
      <c r="A2" s="54"/>
      <c r="C2" s="9"/>
      <c r="E2" s="9"/>
      <c r="G2" s="9"/>
    </row>
    <row r="3" spans="1:9" s="3" customFormat="1" ht="64.5" customHeight="1">
      <c r="A3" s="4" t="s">
        <v>1</v>
      </c>
      <c r="B3" s="4" t="s">
        <v>2</v>
      </c>
      <c r="C3" s="10" t="s">
        <v>3</v>
      </c>
      <c r="D3" s="4" t="s">
        <v>4</v>
      </c>
      <c r="E3" s="10" t="s">
        <v>5</v>
      </c>
      <c r="F3" s="4" t="s">
        <v>6</v>
      </c>
      <c r="G3" s="10" t="s">
        <v>7</v>
      </c>
      <c r="H3" s="4" t="s">
        <v>8</v>
      </c>
      <c r="I3" s="4" t="s">
        <v>9</v>
      </c>
    </row>
    <row r="4" spans="1:9" ht="30">
      <c r="A4" s="5" t="s">
        <v>10</v>
      </c>
      <c r="B4" s="6">
        <v>264631101000</v>
      </c>
      <c r="C4" s="71">
        <v>225545101000</v>
      </c>
      <c r="D4" s="6">
        <v>159607363607</v>
      </c>
      <c r="E4" s="74">
        <v>224045101000</v>
      </c>
      <c r="F4" s="6">
        <v>61979472470</v>
      </c>
      <c r="G4" s="72">
        <v>95000000000</v>
      </c>
      <c r="H4" s="69">
        <f>+Tabla1[[#This Row],[COMPROMISOS A 31 DE DICIEMBRE]]/Tabla1[[#This Row],[APROPIACIÓN 
A 31 DE DICIEMBRE]]</f>
        <v>0.99334944543973935</v>
      </c>
      <c r="I4" s="69">
        <f>+Tabla1[[#This Row],[GIROS A 31 DE DICIEMBRE]]/Tabla1[[#This Row],[APROPIACIÓN 
A 31 DE DICIEMBRE]]</f>
        <v>0.42120178881650816</v>
      </c>
    </row>
    <row r="5" spans="1:9" ht="15">
      <c r="A5" s="5" t="s">
        <v>11</v>
      </c>
      <c r="B5" s="7">
        <v>4816310000</v>
      </c>
      <c r="C5" s="72">
        <v>4816310000</v>
      </c>
      <c r="D5" s="7">
        <v>4663614789</v>
      </c>
      <c r="E5" s="72">
        <v>4799311667</v>
      </c>
      <c r="F5" s="7">
        <v>2601870930</v>
      </c>
      <c r="G5" s="72">
        <v>3452197596</v>
      </c>
      <c r="H5" s="70">
        <f>+Tabla1[[#This Row],[COMPROMISOS A 31 DE DICIEMBRE]]/Tabla1[[#This Row],[APROPIACIÓN 
A 31 DE DICIEMBRE]]</f>
        <v>0.99647067298408953</v>
      </c>
      <c r="I5" s="70">
        <f>+Tabla1[[#This Row],[GIROS A 31 DE DICIEMBRE]]/Tabla1[[#This Row],[APROPIACIÓN 
A 31 DE DICIEMBRE]]</f>
        <v>0.71677229995577529</v>
      </c>
    </row>
    <row r="6" spans="1:9" ht="30">
      <c r="A6" s="5" t="s">
        <v>12</v>
      </c>
      <c r="B6" s="7">
        <v>4574857000</v>
      </c>
      <c r="C6" s="72">
        <v>4574857000</v>
      </c>
      <c r="D6" s="7">
        <v>4193471861</v>
      </c>
      <c r="E6" s="72">
        <v>4574857000</v>
      </c>
      <c r="F6" s="7">
        <v>2361526381</v>
      </c>
      <c r="G6" s="72">
        <v>3158318065</v>
      </c>
      <c r="H6" s="70">
        <f>+Tabla1[[#This Row],[COMPROMISOS A 31 DE DICIEMBRE]]/Tabla1[[#This Row],[APROPIACIÓN 
A 31 DE DICIEMBRE]]</f>
        <v>1</v>
      </c>
      <c r="I6" s="70">
        <f>+Tabla1[[#This Row],[GIROS A 31 DE DICIEMBRE]]/Tabla1[[#This Row],[APROPIACIÓN 
A 31 DE DICIEMBRE]]</f>
        <v>0.69036432504884848</v>
      </c>
    </row>
    <row r="7" spans="1:9" ht="30">
      <c r="A7" s="5" t="s">
        <v>13</v>
      </c>
      <c r="B7" s="7">
        <v>12546091000</v>
      </c>
      <c r="C7" s="72">
        <v>12546091000</v>
      </c>
      <c r="D7" s="7">
        <v>11988138032</v>
      </c>
      <c r="E7" s="72">
        <v>12428974538</v>
      </c>
      <c r="F7" s="7">
        <v>6465328130</v>
      </c>
      <c r="G7" s="72">
        <v>8790476842</v>
      </c>
      <c r="H7" s="70">
        <f>+Tabla1[[#This Row],[COMPROMISOS A 31 DE DICIEMBRE]]/Tabla1[[#This Row],[APROPIACIÓN 
A 31 DE DICIEMBRE]]</f>
        <v>0.99066510341747083</v>
      </c>
      <c r="I7" s="70">
        <f>+Tabla1[[#This Row],[GIROS A 31 DE DICIEMBRE]]/Tabla1[[#This Row],[APROPIACIÓN 
A 31 DE DICIEMBRE]]</f>
        <v>0.70065463752813528</v>
      </c>
    </row>
    <row r="8" spans="1:9" ht="30">
      <c r="A8" s="5" t="s">
        <v>14</v>
      </c>
      <c r="B8" s="7">
        <v>14999721318</v>
      </c>
      <c r="C8" s="72">
        <v>14999721318</v>
      </c>
      <c r="D8" s="7">
        <v>11051331970</v>
      </c>
      <c r="E8" s="66">
        <v>14576721318</v>
      </c>
      <c r="F8" s="7">
        <v>5616941774</v>
      </c>
      <c r="G8" s="66">
        <v>7191383762</v>
      </c>
      <c r="H8" s="70">
        <f>+Tabla1[[#This Row],[COMPROMISOS A 31 DE DICIEMBRE]]/Tabla1[[#This Row],[APROPIACIÓN 
A 31 DE DICIEMBRE]]</f>
        <v>0.97179947606810602</v>
      </c>
      <c r="I8" s="70">
        <f>+Tabla1[[#This Row],[GIROS A 31 DE DICIEMBRE]]/Tabla1[[#This Row],[APROPIACIÓN 
A 31 DE DICIEMBRE]]</f>
        <v>0.47943449145086309</v>
      </c>
    </row>
    <row r="9" spans="1:9" ht="15">
      <c r="A9" s="5" t="s">
        <v>15</v>
      </c>
      <c r="B9" s="7">
        <v>122149826000</v>
      </c>
      <c r="C9" s="72">
        <v>181241826000</v>
      </c>
      <c r="D9" s="7">
        <v>93220710846</v>
      </c>
      <c r="E9" s="76">
        <f>181241826000-927993839-900000000-1000000000</f>
        <v>178413832161</v>
      </c>
      <c r="F9" s="77">
        <v>48044008039</v>
      </c>
      <c r="G9" s="76">
        <f>49638892855+(3542759033/2)</f>
        <v>51410272371.5</v>
      </c>
      <c r="H9" s="70">
        <f>+Tabla1[[#This Row],[COMPROMISOS A 31 DE DICIEMBRE]]/Tabla1[[#This Row],[APROPIACIÓN 
A 31 DE DICIEMBRE]]</f>
        <v>0.98439657168870065</v>
      </c>
      <c r="I9" s="70">
        <f>+Tabla1[[#This Row],[GIROS A 31 DE DICIEMBRE]]/Tabla1[[#This Row],[APROPIACIÓN 
A 31 DE DICIEMBRE]]</f>
        <v>0.28365567433369382</v>
      </c>
    </row>
    <row r="10" spans="1:9" ht="30">
      <c r="A10" s="5" t="s">
        <v>16</v>
      </c>
      <c r="B10" s="7">
        <v>88653783000</v>
      </c>
      <c r="C10" s="72">
        <v>25002724687</v>
      </c>
      <c r="D10" s="7">
        <v>13111285252</v>
      </c>
      <c r="E10" s="72">
        <v>24011837696</v>
      </c>
      <c r="F10" s="7">
        <v>1689806836</v>
      </c>
      <c r="G10" s="72">
        <v>7513751754</v>
      </c>
      <c r="H10" s="70">
        <f>+Tabla1[[#This Row],[COMPROMISOS A 31 DE DICIEMBRE]]/Tabla1[[#This Row],[APROPIACIÓN 
A 31 DE DICIEMBRE]]</f>
        <v>0.96036883966029485</v>
      </c>
      <c r="I10" s="70">
        <f>+Tabla1[[#This Row],[GIROS A 31 DE DICIEMBRE]]/Tabla1[[#This Row],[APROPIACIÓN 
A 31 DE DICIEMBRE]]</f>
        <v>0.30051731753486549</v>
      </c>
    </row>
    <row r="11" spans="1:9" ht="30">
      <c r="A11" s="5" t="s">
        <v>17</v>
      </c>
      <c r="B11" s="7">
        <v>69128598000</v>
      </c>
      <c r="C11" s="72">
        <v>66265588306</v>
      </c>
      <c r="D11" s="7">
        <v>53514098475</v>
      </c>
      <c r="E11" s="72">
        <v>62053559127</v>
      </c>
      <c r="F11" s="7">
        <v>9562229821</v>
      </c>
      <c r="G11" s="72">
        <v>21332835561</v>
      </c>
      <c r="H11" s="70">
        <f>+Tabla1[[#This Row],[COMPROMISOS A 31 DE DICIEMBRE]]/Tabla1[[#This Row],[APROPIACIÓN 
A 31 DE DICIEMBRE]]</f>
        <v>0.93643715710257081</v>
      </c>
      <c r="I11" s="70">
        <f>+Tabla1[[#This Row],[GIROS A 31 DE DICIEMBRE]]/Tabla1[[#This Row],[APROPIACIÓN 
A 31 DE DICIEMBRE]]</f>
        <v>0.32192931665360958</v>
      </c>
    </row>
    <row r="12" spans="1:9" ht="15">
      <c r="A12" s="5" t="s">
        <v>18</v>
      </c>
      <c r="B12" s="7">
        <v>17443090000</v>
      </c>
      <c r="C12" s="72">
        <v>17443090000</v>
      </c>
      <c r="D12" s="7">
        <v>14122966116</v>
      </c>
      <c r="E12" s="72">
        <v>16632773389</v>
      </c>
      <c r="F12" s="7">
        <v>8482559123</v>
      </c>
      <c r="G12" s="72">
        <v>9955043346</v>
      </c>
      <c r="H12" s="70">
        <f>+Tabla1[[#This Row],[COMPROMISOS A 31 DE DICIEMBRE]]/Tabla1[[#This Row],[APROPIACIÓN 
A 31 DE DICIEMBRE]]</f>
        <v>0.95354512239517197</v>
      </c>
      <c r="I12" s="70">
        <f>+Tabla1[[#This Row],[GIROS A 31 DE DICIEMBRE]]/Tabla1[[#This Row],[APROPIACIÓN 
A 31 DE DICIEMBRE]]</f>
        <v>0.57071558685989698</v>
      </c>
    </row>
    <row r="13" spans="1:9" ht="15">
      <c r="A13" s="5" t="s">
        <v>19</v>
      </c>
      <c r="B13" s="7">
        <v>54082000000</v>
      </c>
      <c r="C13" s="72">
        <f>54082000000-35059437187</f>
        <v>19022562813</v>
      </c>
      <c r="D13" s="7">
        <v>10114436253</v>
      </c>
      <c r="E13" s="72">
        <v>18275722843</v>
      </c>
      <c r="F13" s="7">
        <v>4736786603</v>
      </c>
      <c r="G13" s="72">
        <v>6322830164</v>
      </c>
      <c r="H13" s="70">
        <f>+Tabla1[[#This Row],[COMPROMISOS A 31 DE DICIEMBRE]]/Tabla1[[#This Row],[APROPIACIÓN 
A 31 DE DICIEMBRE]]</f>
        <v>0.96073925593823717</v>
      </c>
      <c r="I13" s="70">
        <f>+Tabla1[[#This Row],[GIROS A 31 DE DICIEMBRE]]/Tabla1[[#This Row],[APROPIACIÓN 
A 31 DE DICIEMBRE]]</f>
        <v>0.33238582130894501</v>
      </c>
    </row>
    <row r="14" spans="1:9" ht="30">
      <c r="A14" s="5" t="s">
        <v>20</v>
      </c>
      <c r="B14" s="7">
        <v>64910720682</v>
      </c>
      <c r="C14" s="73">
        <v>61665184648</v>
      </c>
      <c r="D14" s="7">
        <v>52156709459</v>
      </c>
      <c r="E14" s="72">
        <v>61545184648</v>
      </c>
      <c r="F14" s="7">
        <v>33460992600</v>
      </c>
      <c r="G14" s="72">
        <v>43382141113</v>
      </c>
      <c r="H14" s="70">
        <f>+Tabla1[[#This Row],[COMPROMISOS A 31 DE DICIEMBRE]]/Tabla1[[#This Row],[APROPIACIÓN 
A 31 DE DICIEMBRE]]</f>
        <v>0.9980540072865266</v>
      </c>
      <c r="I14" s="70">
        <f>+Tabla1[[#This Row],[GIROS A 31 DE DICIEMBRE]]/Tabla1[[#This Row],[APROPIACIÓN 
A 31 DE DICIEMBRE]]</f>
        <v>0.70351108750644153</v>
      </c>
    </row>
    <row r="15" spans="1:9" ht="30">
      <c r="A15" s="5" t="s">
        <v>21</v>
      </c>
      <c r="B15" s="7">
        <v>1213585000</v>
      </c>
      <c r="C15" s="72">
        <v>1213585000</v>
      </c>
      <c r="D15" s="7">
        <v>1106400000</v>
      </c>
      <c r="E15" s="72">
        <v>1213585000</v>
      </c>
      <c r="F15" s="7">
        <v>484420000</v>
      </c>
      <c r="G15" s="72">
        <v>966205000</v>
      </c>
      <c r="H15" s="70">
        <f>+Tabla1[[#This Row],[COMPROMISOS A 31 DE DICIEMBRE]]/Tabla1[[#This Row],[APROPIACIÓN 
A 31 DE DICIEMBRE]]</f>
        <v>1</v>
      </c>
      <c r="I15" s="70">
        <f>+Tabla1[[#This Row],[GIROS A 31 DE DICIEMBRE]]/Tabla1[[#This Row],[APROPIACIÓN 
A 31 DE DICIEMBRE]]</f>
        <v>0.796157665099684</v>
      </c>
    </row>
    <row r="16" spans="1:9" ht="15">
      <c r="A16" s="5" t="s">
        <v>22</v>
      </c>
      <c r="B16" s="7">
        <v>719149683000</v>
      </c>
      <c r="C16" s="11">
        <f>+SUM(C4:C15)</f>
        <v>634336641772</v>
      </c>
      <c r="D16" s="7">
        <v>428850526660</v>
      </c>
      <c r="E16" s="11">
        <f>+SUM(E4:E15)</f>
        <v>622571460387</v>
      </c>
      <c r="F16" s="7">
        <v>185485942707</v>
      </c>
      <c r="G16" s="11">
        <f>+SUM(G4:G15)</f>
        <v>258475455574.5</v>
      </c>
      <c r="H16" s="70">
        <f>+Tabla1[[#This Row],[COMPROMISOS A 31 DE DICIEMBRE]]/Tabla1[[#This Row],[APROPIACIÓN 
A 31 DE DICIEMBRE]]</f>
        <v>0.98145277978561296</v>
      </c>
      <c r="I16" s="70">
        <f>+Tabla1[[#This Row],[GIROS A 31 DE DICIEMBRE]]/Tabla1[[#This Row],[APROPIACIÓN 
A 31 DE DICIEMBRE]]</f>
        <v>0.40747363237989331</v>
      </c>
    </row>
    <row r="18" spans="3:3">
      <c r="C18" s="59"/>
    </row>
    <row r="20" spans="3:3">
      <c r="C20" s="59"/>
    </row>
  </sheetData>
  <sheetProtection algorithmName="SHA-512" hashValue="epFITscZ75GCuuWyM81QWHt/x4+20dUxD9Sj8KNe1adLARsLdnpuOcitURlR1NU1lHC735OLip02ZN3rR/IytA==" saltValue="ViIoqoMJQZ66uEcIVSGxEg==" spinCount="100000" sheet="1" objects="1" scenarios="1" formatCells="0" formatColumns="0" formatRows="0" autoFilter="0" pivotTables="0"/>
  <phoneticPr fontId="6"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2"/>
  <sheetViews>
    <sheetView topLeftCell="C1" zoomScale="80" zoomScaleNormal="80" workbookViewId="0">
      <pane ySplit="5" topLeftCell="A18" activePane="bottomLeft" state="frozen"/>
      <selection pane="bottomLeft" activeCell="B29" sqref="B29"/>
    </sheetView>
  </sheetViews>
  <sheetFormatPr baseColWidth="10" defaultColWidth="11.375" defaultRowHeight="14.25"/>
  <cols>
    <col min="1" max="1" width="12" customWidth="1"/>
    <col min="2" max="2" width="125.25" style="3" customWidth="1"/>
    <col min="3" max="3" width="12" customWidth="1"/>
    <col min="4" max="4" width="38.125" customWidth="1"/>
    <col min="5" max="8" width="12" customWidth="1"/>
    <col min="9" max="9" width="12.25" customWidth="1"/>
    <col min="10" max="11" width="13.25" customWidth="1"/>
  </cols>
  <sheetData>
    <row r="1" spans="1:11" ht="20.25">
      <c r="A1" s="1" t="s">
        <v>0</v>
      </c>
    </row>
    <row r="3" spans="1:11" ht="15">
      <c r="I3" s="9"/>
      <c r="J3" s="9"/>
      <c r="K3" s="9"/>
    </row>
    <row r="4" spans="1:11" ht="15">
      <c r="F4" s="82" t="s">
        <v>23</v>
      </c>
      <c r="G4" s="82"/>
      <c r="H4" s="82"/>
      <c r="I4" s="82" t="s">
        <v>24</v>
      </c>
      <c r="J4" s="82"/>
      <c r="K4" s="82"/>
    </row>
    <row r="5" spans="1:11" ht="45">
      <c r="A5" s="44" t="s">
        <v>25</v>
      </c>
      <c r="B5" s="45" t="s">
        <v>26</v>
      </c>
      <c r="C5" s="45" t="s">
        <v>27</v>
      </c>
      <c r="D5" s="45" t="s">
        <v>28</v>
      </c>
      <c r="E5" s="45" t="s">
        <v>29</v>
      </c>
      <c r="F5" s="32" t="s">
        <v>30</v>
      </c>
      <c r="G5" s="32" t="s">
        <v>31</v>
      </c>
      <c r="H5" s="32" t="s">
        <v>32</v>
      </c>
      <c r="I5" s="46" t="s">
        <v>33</v>
      </c>
      <c r="J5" s="46" t="s">
        <v>34</v>
      </c>
      <c r="K5" s="32" t="s">
        <v>35</v>
      </c>
    </row>
    <row r="6" spans="1:11" ht="15">
      <c r="A6" s="33">
        <v>290</v>
      </c>
      <c r="B6" s="55" t="s">
        <v>36</v>
      </c>
      <c r="C6" s="34">
        <v>29001</v>
      </c>
      <c r="D6" s="34" t="s">
        <v>37</v>
      </c>
      <c r="E6" s="35" t="s">
        <v>38</v>
      </c>
      <c r="F6" s="36">
        <v>1</v>
      </c>
      <c r="G6" s="36">
        <v>0.86</v>
      </c>
      <c r="H6" s="37">
        <v>0.86</v>
      </c>
      <c r="I6" s="47">
        <v>1</v>
      </c>
      <c r="J6" s="47">
        <v>0.91</v>
      </c>
      <c r="K6" s="37">
        <f>+Tabla3[[#This Row],[Ejecución Meta 2025]]/Tabla3[[#This Row],[Meta programada 2025]]</f>
        <v>0.91</v>
      </c>
    </row>
    <row r="7" spans="1:11" ht="15">
      <c r="A7" s="38">
        <v>290</v>
      </c>
      <c r="B7" s="55" t="s">
        <v>36</v>
      </c>
      <c r="C7" s="23">
        <v>29002</v>
      </c>
      <c r="D7" s="23" t="s">
        <v>39</v>
      </c>
      <c r="E7" s="39" t="s">
        <v>38</v>
      </c>
      <c r="F7" s="22">
        <v>1</v>
      </c>
      <c r="G7" s="22">
        <v>0.7</v>
      </c>
      <c r="H7" s="24">
        <v>0.7</v>
      </c>
      <c r="I7" s="28">
        <v>1</v>
      </c>
      <c r="J7" s="28">
        <v>0.85</v>
      </c>
      <c r="K7" s="24">
        <f>+Tabla3[[#This Row],[Ejecución Meta 2025]]/Tabla3[[#This Row],[Meta programada 2025]]</f>
        <v>0.85</v>
      </c>
    </row>
    <row r="8" spans="1:11" ht="15">
      <c r="A8" s="38">
        <v>290</v>
      </c>
      <c r="B8" s="56" t="s">
        <v>36</v>
      </c>
      <c r="C8" s="23">
        <v>29003</v>
      </c>
      <c r="D8" s="23" t="s">
        <v>40</v>
      </c>
      <c r="E8" s="39" t="s">
        <v>38</v>
      </c>
      <c r="F8" s="22">
        <v>1</v>
      </c>
      <c r="G8" s="22">
        <v>0.71</v>
      </c>
      <c r="H8" s="24">
        <v>0.71</v>
      </c>
      <c r="I8" s="28">
        <v>1</v>
      </c>
      <c r="J8" s="28">
        <v>0.9</v>
      </c>
      <c r="K8" s="24">
        <f>+Tabla3[[#This Row],[Ejecución Meta 2025]]/Tabla3[[#This Row],[Meta programada 2025]]</f>
        <v>0.9</v>
      </c>
    </row>
    <row r="9" spans="1:11" ht="15">
      <c r="A9" s="38">
        <v>290</v>
      </c>
      <c r="B9" s="56" t="s">
        <v>36</v>
      </c>
      <c r="C9" s="23">
        <v>29004</v>
      </c>
      <c r="D9" s="23" t="s">
        <v>41</v>
      </c>
      <c r="E9" s="39" t="s">
        <v>38</v>
      </c>
      <c r="F9" s="22">
        <v>1</v>
      </c>
      <c r="G9" s="22">
        <v>0.42</v>
      </c>
      <c r="H9" s="24">
        <v>0.42</v>
      </c>
      <c r="I9" s="28">
        <v>1</v>
      </c>
      <c r="J9" s="28">
        <v>0.7</v>
      </c>
      <c r="K9" s="24">
        <f>+Tabla3[[#This Row],[Ejecución Meta 2025]]/Tabla3[[#This Row],[Meta programada 2025]]</f>
        <v>0.7</v>
      </c>
    </row>
    <row r="10" spans="1:11" ht="15">
      <c r="A10" s="38">
        <v>290</v>
      </c>
      <c r="B10" s="56" t="s">
        <v>36</v>
      </c>
      <c r="C10" s="23">
        <v>29005</v>
      </c>
      <c r="D10" s="23" t="s">
        <v>42</v>
      </c>
      <c r="E10" s="39" t="s">
        <v>38</v>
      </c>
      <c r="F10" s="22">
        <v>100</v>
      </c>
      <c r="G10" s="22">
        <v>57</v>
      </c>
      <c r="H10" s="24">
        <v>0.56999999999999995</v>
      </c>
      <c r="I10" s="28">
        <v>100</v>
      </c>
      <c r="J10" s="28">
        <v>0.68</v>
      </c>
      <c r="K10" s="24">
        <f>+Tabla3[[#This Row],[Ejecución Meta 2025]]/Tabla3[[#This Row],[Meta programada 2025]]</f>
        <v>6.8000000000000005E-3</v>
      </c>
    </row>
    <row r="11" spans="1:11" ht="15">
      <c r="A11" s="40">
        <v>292</v>
      </c>
      <c r="B11" s="57" t="s">
        <v>43</v>
      </c>
      <c r="C11" s="20">
        <v>29201</v>
      </c>
      <c r="D11" s="20" t="s">
        <v>44</v>
      </c>
      <c r="E11" s="20" t="s">
        <v>45</v>
      </c>
      <c r="F11" s="19">
        <v>50</v>
      </c>
      <c r="G11" s="19">
        <v>42</v>
      </c>
      <c r="H11" s="21">
        <v>0.84</v>
      </c>
      <c r="I11" s="27">
        <v>50</v>
      </c>
      <c r="J11" s="27">
        <v>50</v>
      </c>
      <c r="K11" s="21">
        <f>+Tabla3[[#This Row],[Ejecución Meta 2025]]/Tabla3[[#This Row],[Meta programada 2025]]</f>
        <v>1</v>
      </c>
    </row>
    <row r="12" spans="1:11" ht="15">
      <c r="A12" s="40">
        <v>292</v>
      </c>
      <c r="B12" s="57" t="s">
        <v>43</v>
      </c>
      <c r="C12" s="20">
        <v>29202</v>
      </c>
      <c r="D12" s="20" t="s">
        <v>46</v>
      </c>
      <c r="E12" s="20" t="s">
        <v>45</v>
      </c>
      <c r="F12" s="19">
        <v>570</v>
      </c>
      <c r="G12" s="19">
        <v>500</v>
      </c>
      <c r="H12" s="21">
        <v>0.87719999999999998</v>
      </c>
      <c r="I12" s="27">
        <v>570</v>
      </c>
      <c r="J12" s="27">
        <v>570</v>
      </c>
      <c r="K12" s="21">
        <f>+Tabla3[[#This Row],[Ejecución Meta 2025]]/Tabla3[[#This Row],[Meta programada 2025]]</f>
        <v>1</v>
      </c>
    </row>
    <row r="13" spans="1:11" ht="15">
      <c r="A13" s="40">
        <v>292</v>
      </c>
      <c r="B13" s="57" t="s">
        <v>43</v>
      </c>
      <c r="C13" s="20">
        <v>29203</v>
      </c>
      <c r="D13" s="20" t="s">
        <v>47</v>
      </c>
      <c r="E13" s="20" t="s">
        <v>38</v>
      </c>
      <c r="F13" s="19">
        <v>1</v>
      </c>
      <c r="G13" s="19">
        <v>0.79</v>
      </c>
      <c r="H13" s="21">
        <v>0.79</v>
      </c>
      <c r="I13" s="27">
        <v>1</v>
      </c>
      <c r="J13" s="27">
        <v>1</v>
      </c>
      <c r="K13" s="21">
        <f>+Tabla3[[#This Row],[Ejecución Meta 2025]]/Tabla3[[#This Row],[Meta programada 2025]]</f>
        <v>1</v>
      </c>
    </row>
    <row r="14" spans="1:11" ht="15">
      <c r="A14" s="40">
        <v>292</v>
      </c>
      <c r="B14" s="57" t="s">
        <v>43</v>
      </c>
      <c r="C14" s="20">
        <v>29204</v>
      </c>
      <c r="D14" s="20" t="s">
        <v>48</v>
      </c>
      <c r="E14" s="20" t="s">
        <v>38</v>
      </c>
      <c r="F14" s="19">
        <v>1</v>
      </c>
      <c r="G14" s="19">
        <v>0.74</v>
      </c>
      <c r="H14" s="21">
        <v>0.74</v>
      </c>
      <c r="I14" s="27">
        <v>1</v>
      </c>
      <c r="J14" s="27">
        <v>1</v>
      </c>
      <c r="K14" s="21">
        <f>+Tabla3[[#This Row],[Ejecución Meta 2025]]/Tabla3[[#This Row],[Meta programada 2025]]</f>
        <v>1</v>
      </c>
    </row>
    <row r="15" spans="1:11" ht="15">
      <c r="A15" s="40">
        <v>292</v>
      </c>
      <c r="B15" s="57" t="s">
        <v>43</v>
      </c>
      <c r="C15" s="20">
        <v>29205</v>
      </c>
      <c r="D15" s="20" t="s">
        <v>49</v>
      </c>
      <c r="E15" s="20" t="s">
        <v>38</v>
      </c>
      <c r="F15" s="19">
        <v>1</v>
      </c>
      <c r="G15" s="19">
        <v>0.69</v>
      </c>
      <c r="H15" s="21">
        <v>0.69</v>
      </c>
      <c r="I15" s="27">
        <v>1</v>
      </c>
      <c r="J15" s="27">
        <v>1</v>
      </c>
      <c r="K15" s="21">
        <f>+Tabla3[[#This Row],[Ejecución Meta 2025]]/Tabla3[[#This Row],[Meta programada 2025]]</f>
        <v>1</v>
      </c>
    </row>
    <row r="16" spans="1:11" ht="15">
      <c r="A16" s="40">
        <v>292</v>
      </c>
      <c r="B16" s="57" t="s">
        <v>43</v>
      </c>
      <c r="C16" s="20">
        <v>29206</v>
      </c>
      <c r="D16" s="20" t="s">
        <v>50</v>
      </c>
      <c r="E16" s="20" t="s">
        <v>38</v>
      </c>
      <c r="F16" s="19">
        <v>1</v>
      </c>
      <c r="G16" s="19">
        <v>0.69</v>
      </c>
      <c r="H16" s="21">
        <v>0.69</v>
      </c>
      <c r="I16" s="27">
        <v>1</v>
      </c>
      <c r="J16" s="27">
        <v>1</v>
      </c>
      <c r="K16" s="21">
        <f>+Tabla3[[#This Row],[Ejecución Meta 2025]]/Tabla3[[#This Row],[Meta programada 2025]]</f>
        <v>1</v>
      </c>
    </row>
    <row r="17" spans="1:11" ht="30">
      <c r="A17" s="40">
        <v>294</v>
      </c>
      <c r="B17" s="57" t="s">
        <v>51</v>
      </c>
      <c r="C17" s="20">
        <v>29401</v>
      </c>
      <c r="D17" s="20" t="s">
        <v>52</v>
      </c>
      <c r="E17" s="20" t="s">
        <v>38</v>
      </c>
      <c r="F17" s="19">
        <v>10</v>
      </c>
      <c r="G17" s="19">
        <v>0</v>
      </c>
      <c r="H17" s="21">
        <v>0</v>
      </c>
      <c r="I17" s="27">
        <v>10</v>
      </c>
      <c r="J17" s="27">
        <v>10</v>
      </c>
      <c r="K17" s="21">
        <f>+Tabla3[[#This Row],[Ejecución Meta 2025]]/Tabla3[[#This Row],[Meta programada 2025]]</f>
        <v>1</v>
      </c>
    </row>
    <row r="18" spans="1:11" ht="30">
      <c r="A18" s="40">
        <v>294</v>
      </c>
      <c r="B18" s="57" t="s">
        <v>51</v>
      </c>
      <c r="C18" s="20">
        <v>29402</v>
      </c>
      <c r="D18" s="20" t="s">
        <v>53</v>
      </c>
      <c r="E18" s="20" t="s">
        <v>38</v>
      </c>
      <c r="F18" s="19">
        <v>1</v>
      </c>
      <c r="G18" s="19">
        <v>0.62</v>
      </c>
      <c r="H18" s="21">
        <v>0.62</v>
      </c>
      <c r="I18" s="27">
        <v>1</v>
      </c>
      <c r="J18" s="27">
        <v>1</v>
      </c>
      <c r="K18" s="21">
        <f>+Tabla3[[#This Row],[Ejecución Meta 2025]]/Tabla3[[#This Row],[Meta programada 2025]]</f>
        <v>1</v>
      </c>
    </row>
    <row r="19" spans="1:11" ht="30">
      <c r="A19" s="40">
        <v>294</v>
      </c>
      <c r="B19" s="57" t="s">
        <v>51</v>
      </c>
      <c r="C19" s="20">
        <v>29403</v>
      </c>
      <c r="D19" s="20" t="s">
        <v>54</v>
      </c>
      <c r="E19" s="20" t="s">
        <v>38</v>
      </c>
      <c r="F19" s="19">
        <v>19</v>
      </c>
      <c r="G19" s="19">
        <v>0</v>
      </c>
      <c r="H19" s="21">
        <v>0</v>
      </c>
      <c r="I19" s="27">
        <v>19</v>
      </c>
      <c r="J19" s="27">
        <v>19</v>
      </c>
      <c r="K19" s="21">
        <f>+Tabla3[[#This Row],[Ejecución Meta 2025]]/Tabla3[[#This Row],[Meta programada 2025]]</f>
        <v>1</v>
      </c>
    </row>
    <row r="20" spans="1:11" ht="30">
      <c r="A20" s="40">
        <v>294</v>
      </c>
      <c r="B20" s="57" t="s">
        <v>51</v>
      </c>
      <c r="C20" s="20">
        <v>29404</v>
      </c>
      <c r="D20" s="20" t="s">
        <v>55</v>
      </c>
      <c r="E20" s="20" t="s">
        <v>38</v>
      </c>
      <c r="F20" s="19">
        <v>1</v>
      </c>
      <c r="G20" s="19">
        <v>0.73</v>
      </c>
      <c r="H20" s="21">
        <v>0.73</v>
      </c>
      <c r="I20" s="27">
        <v>1</v>
      </c>
      <c r="J20" s="27">
        <v>1</v>
      </c>
      <c r="K20" s="21">
        <f>+Tabla3[[#This Row],[Ejecución Meta 2025]]/Tabla3[[#This Row],[Meta programada 2025]]</f>
        <v>1</v>
      </c>
    </row>
    <row r="21" spans="1:11" ht="30">
      <c r="A21" s="40">
        <v>294</v>
      </c>
      <c r="B21" s="57" t="s">
        <v>51</v>
      </c>
      <c r="C21" s="20">
        <v>29405</v>
      </c>
      <c r="D21" s="20" t="s">
        <v>56</v>
      </c>
      <c r="E21" s="20" t="s">
        <v>38</v>
      </c>
      <c r="F21" s="19">
        <v>1</v>
      </c>
      <c r="G21" s="19">
        <v>0.55000000000000004</v>
      </c>
      <c r="H21" s="21">
        <v>0.55000000000000004</v>
      </c>
      <c r="I21" s="27">
        <v>1</v>
      </c>
      <c r="J21" s="27">
        <v>1</v>
      </c>
      <c r="K21" s="21">
        <f>+Tabla3[[#This Row],[Ejecución Meta 2025]]/Tabla3[[#This Row],[Meta programada 2025]]</f>
        <v>1</v>
      </c>
    </row>
    <row r="22" spans="1:11" ht="30">
      <c r="A22" s="40">
        <v>294</v>
      </c>
      <c r="B22" s="57" t="s">
        <v>51</v>
      </c>
      <c r="C22" s="20">
        <v>29406</v>
      </c>
      <c r="D22" s="20" t="s">
        <v>57</v>
      </c>
      <c r="E22" s="20" t="s">
        <v>38</v>
      </c>
      <c r="F22" s="19">
        <v>1</v>
      </c>
      <c r="G22" s="19">
        <v>0.67</v>
      </c>
      <c r="H22" s="21">
        <v>0.67</v>
      </c>
      <c r="I22" s="27">
        <v>1</v>
      </c>
      <c r="J22" s="75">
        <v>1</v>
      </c>
      <c r="K22" s="21">
        <f>+Tabla3[[#This Row],[Ejecución Meta 2025]]/Tabla3[[#This Row],[Meta programada 2025]]</f>
        <v>1</v>
      </c>
    </row>
    <row r="23" spans="1:11" ht="15">
      <c r="A23" s="40">
        <v>296</v>
      </c>
      <c r="B23" s="57" t="s">
        <v>58</v>
      </c>
      <c r="C23" s="20">
        <v>29601</v>
      </c>
      <c r="D23" s="20" t="s">
        <v>59</v>
      </c>
      <c r="E23" s="20" t="s">
        <v>60</v>
      </c>
      <c r="F23" s="19"/>
      <c r="G23" s="19"/>
      <c r="H23" s="19"/>
      <c r="I23" s="27"/>
      <c r="J23" s="75"/>
      <c r="K23" s="21" t="e">
        <f>+Tabla3[[#This Row],[Ejecución Meta 2025]]/Tabla3[[#This Row],[Meta programada 2025]]</f>
        <v>#DIV/0!</v>
      </c>
    </row>
    <row r="24" spans="1:11" ht="15">
      <c r="A24" s="40">
        <v>296</v>
      </c>
      <c r="B24" s="57" t="s">
        <v>58</v>
      </c>
      <c r="C24" s="20">
        <v>29602</v>
      </c>
      <c r="D24" s="20" t="s">
        <v>61</v>
      </c>
      <c r="E24" s="20" t="s">
        <v>45</v>
      </c>
      <c r="F24" s="19">
        <v>28</v>
      </c>
      <c r="G24" s="19">
        <v>28</v>
      </c>
      <c r="H24" s="21">
        <v>1</v>
      </c>
      <c r="I24" s="27">
        <v>28</v>
      </c>
      <c r="J24" s="75">
        <v>28</v>
      </c>
      <c r="K24" s="21">
        <f>+Tabla3[[#This Row],[Ejecución Meta 2025]]/Tabla3[[#This Row],[Meta programada 2025]]</f>
        <v>1</v>
      </c>
    </row>
    <row r="25" spans="1:11" ht="15">
      <c r="A25" s="40">
        <v>296</v>
      </c>
      <c r="B25" s="57" t="s">
        <v>58</v>
      </c>
      <c r="C25" s="20">
        <v>29603</v>
      </c>
      <c r="D25" s="20" t="s">
        <v>62</v>
      </c>
      <c r="E25" s="20" t="s">
        <v>60</v>
      </c>
      <c r="F25" s="19"/>
      <c r="G25" s="19"/>
      <c r="H25" s="19"/>
      <c r="I25" s="27"/>
      <c r="J25" s="75"/>
      <c r="K25" s="21" t="e">
        <f>+Tabla3[[#This Row],[Ejecución Meta 2025]]/Tabla3[[#This Row],[Meta programada 2025]]</f>
        <v>#DIV/0!</v>
      </c>
    </row>
    <row r="26" spans="1:11" ht="15">
      <c r="A26" s="40">
        <v>296</v>
      </c>
      <c r="B26" s="57" t="s">
        <v>58</v>
      </c>
      <c r="C26" s="20">
        <v>29604</v>
      </c>
      <c r="D26" s="20" t="s">
        <v>63</v>
      </c>
      <c r="E26" s="20" t="s">
        <v>60</v>
      </c>
      <c r="F26" s="19">
        <v>22.4</v>
      </c>
      <c r="G26" s="19">
        <v>18</v>
      </c>
      <c r="H26" s="21">
        <v>0.80359999999999998</v>
      </c>
      <c r="I26" s="27">
        <v>22.4</v>
      </c>
      <c r="J26" s="75">
        <v>22.4</v>
      </c>
      <c r="K26" s="21">
        <f>+Tabla3[[#This Row],[Ejecución Meta 2025]]/Tabla3[[#This Row],[Meta programada 2025]]</f>
        <v>1</v>
      </c>
    </row>
    <row r="27" spans="1:11" ht="15">
      <c r="A27" s="40">
        <v>296</v>
      </c>
      <c r="B27" s="57" t="s">
        <v>58</v>
      </c>
      <c r="C27" s="20">
        <v>29605</v>
      </c>
      <c r="D27" s="20" t="s">
        <v>64</v>
      </c>
      <c r="E27" s="20" t="s">
        <v>60</v>
      </c>
      <c r="F27" s="19"/>
      <c r="G27" s="19"/>
      <c r="H27" s="19"/>
      <c r="I27" s="27"/>
      <c r="J27" s="75"/>
      <c r="K27" s="21" t="e">
        <f>+Tabla3[[#This Row],[Ejecución Meta 2025]]/Tabla3[[#This Row],[Meta programada 2025]]</f>
        <v>#DIV/0!</v>
      </c>
    </row>
    <row r="28" spans="1:11" ht="15">
      <c r="A28" s="40">
        <v>296</v>
      </c>
      <c r="B28" s="57" t="s">
        <v>58</v>
      </c>
      <c r="C28" s="20">
        <v>29606</v>
      </c>
      <c r="D28" s="20" t="s">
        <v>65</v>
      </c>
      <c r="E28" s="20" t="s">
        <v>60</v>
      </c>
      <c r="F28" s="19"/>
      <c r="G28" s="19"/>
      <c r="H28" s="19"/>
      <c r="I28" s="27"/>
      <c r="J28" s="75"/>
      <c r="K28" s="21" t="e">
        <f>+Tabla3[[#This Row],[Ejecución Meta 2025]]/Tabla3[[#This Row],[Meta programada 2025]]</f>
        <v>#DIV/0!</v>
      </c>
    </row>
    <row r="29" spans="1:11" ht="30">
      <c r="A29" s="40">
        <v>293</v>
      </c>
      <c r="B29" s="57" t="s">
        <v>66</v>
      </c>
      <c r="C29" s="20">
        <v>29301</v>
      </c>
      <c r="D29" s="20" t="s">
        <v>67</v>
      </c>
      <c r="E29" s="20" t="s">
        <v>38</v>
      </c>
      <c r="F29" s="19">
        <v>100</v>
      </c>
      <c r="G29" s="19">
        <v>57</v>
      </c>
      <c r="H29" s="21">
        <v>0.56999999999999995</v>
      </c>
      <c r="I29" s="27">
        <v>100</v>
      </c>
      <c r="J29" s="75">
        <v>100</v>
      </c>
      <c r="K29" s="21">
        <f>+Tabla3[[#This Row],[Ejecución Meta 2025]]/Tabla3[[#This Row],[Meta programada 2025]]</f>
        <v>1</v>
      </c>
    </row>
    <row r="30" spans="1:11" ht="30">
      <c r="A30" s="40">
        <v>293</v>
      </c>
      <c r="B30" s="57" t="s">
        <v>66</v>
      </c>
      <c r="C30" s="20">
        <v>29302</v>
      </c>
      <c r="D30" s="20" t="s">
        <v>68</v>
      </c>
      <c r="E30" s="20" t="s">
        <v>38</v>
      </c>
      <c r="F30" s="19">
        <v>100</v>
      </c>
      <c r="G30" s="19">
        <v>78</v>
      </c>
      <c r="H30" s="21">
        <v>0.78</v>
      </c>
      <c r="I30" s="27">
        <v>100</v>
      </c>
      <c r="J30" s="27">
        <v>100</v>
      </c>
      <c r="K30" s="21">
        <f>+Tabla3[[#This Row],[Ejecución Meta 2025]]/Tabla3[[#This Row],[Meta programada 2025]]</f>
        <v>1</v>
      </c>
    </row>
    <row r="31" spans="1:11" ht="30">
      <c r="A31" s="40">
        <v>293</v>
      </c>
      <c r="B31" s="57" t="s">
        <v>66</v>
      </c>
      <c r="C31" s="20">
        <v>29303</v>
      </c>
      <c r="D31" s="20" t="s">
        <v>69</v>
      </c>
      <c r="E31" s="20" t="s">
        <v>38</v>
      </c>
      <c r="F31" s="19">
        <v>100</v>
      </c>
      <c r="G31" s="19">
        <v>72</v>
      </c>
      <c r="H31" s="21">
        <v>0.72</v>
      </c>
      <c r="I31" s="27">
        <v>100</v>
      </c>
      <c r="J31" s="27">
        <v>100</v>
      </c>
      <c r="K31" s="21">
        <f>+Tabla3[[#This Row],[Ejecución Meta 2025]]/Tabla3[[#This Row],[Meta programada 2025]]</f>
        <v>1</v>
      </c>
    </row>
    <row r="32" spans="1:11" ht="30">
      <c r="A32" s="40">
        <v>293</v>
      </c>
      <c r="B32" s="57" t="s">
        <v>66</v>
      </c>
      <c r="C32" s="20">
        <v>29304</v>
      </c>
      <c r="D32" s="20" t="s">
        <v>70</v>
      </c>
      <c r="E32" s="20" t="s">
        <v>38</v>
      </c>
      <c r="F32" s="19">
        <v>100</v>
      </c>
      <c r="G32" s="19">
        <v>83</v>
      </c>
      <c r="H32" s="21">
        <v>0.83</v>
      </c>
      <c r="I32" s="27">
        <v>100</v>
      </c>
      <c r="J32" s="27">
        <v>100</v>
      </c>
      <c r="K32" s="21">
        <f>+Tabla3[[#This Row],[Ejecución Meta 2025]]/Tabla3[[#This Row],[Meta programada 2025]]</f>
        <v>1</v>
      </c>
    </row>
    <row r="33" spans="1:11" ht="30">
      <c r="A33" s="40">
        <v>293</v>
      </c>
      <c r="B33" s="57" t="s">
        <v>66</v>
      </c>
      <c r="C33" s="20">
        <v>29305</v>
      </c>
      <c r="D33" s="20" t="s">
        <v>71</v>
      </c>
      <c r="E33" s="20" t="s">
        <v>60</v>
      </c>
      <c r="F33" s="19">
        <v>450</v>
      </c>
      <c r="G33" s="19">
        <v>350</v>
      </c>
      <c r="H33" s="21">
        <v>0.77780000000000005</v>
      </c>
      <c r="I33" s="27">
        <v>450</v>
      </c>
      <c r="J33" s="27">
        <v>450</v>
      </c>
      <c r="K33" s="21">
        <f>+Tabla3[[#This Row],[Ejecución Meta 2025]]/Tabla3[[#This Row],[Meta programada 2025]]</f>
        <v>1</v>
      </c>
    </row>
    <row r="34" spans="1:11" ht="30">
      <c r="A34" s="40">
        <v>293</v>
      </c>
      <c r="B34" s="57" t="s">
        <v>66</v>
      </c>
      <c r="C34" s="20">
        <v>29306</v>
      </c>
      <c r="D34" s="20" t="s">
        <v>72</v>
      </c>
      <c r="E34" s="20" t="s">
        <v>38</v>
      </c>
      <c r="F34" s="19">
        <v>1</v>
      </c>
      <c r="G34" s="19">
        <v>0.76</v>
      </c>
      <c r="H34" s="21">
        <v>0.76</v>
      </c>
      <c r="I34" s="27">
        <v>1</v>
      </c>
      <c r="J34" s="27">
        <v>1</v>
      </c>
      <c r="K34" s="21">
        <f>+Tabla3[[#This Row],[Ejecución Meta 2025]]/Tabla3[[#This Row],[Meta programada 2025]]</f>
        <v>1</v>
      </c>
    </row>
    <row r="35" spans="1:11" ht="15">
      <c r="A35" s="40">
        <v>295</v>
      </c>
      <c r="B35" s="57" t="s">
        <v>73</v>
      </c>
      <c r="C35" s="20">
        <v>29501</v>
      </c>
      <c r="D35" s="20" t="s">
        <v>74</v>
      </c>
      <c r="E35" s="20" t="s">
        <v>45</v>
      </c>
      <c r="F35" s="19">
        <v>35</v>
      </c>
      <c r="G35" s="19">
        <v>30</v>
      </c>
      <c r="H35" s="21">
        <v>0.85709999999999997</v>
      </c>
      <c r="I35" s="27">
        <v>35</v>
      </c>
      <c r="J35" s="27">
        <v>35</v>
      </c>
      <c r="K35" s="21">
        <f>+Tabla3[[#This Row],[Ejecución Meta 2025]]/Tabla3[[#This Row],[Meta programada 2025]]</f>
        <v>1</v>
      </c>
    </row>
    <row r="36" spans="1:11" ht="15">
      <c r="A36" s="40">
        <v>295</v>
      </c>
      <c r="B36" s="57" t="s">
        <v>73</v>
      </c>
      <c r="C36" s="20">
        <v>29502</v>
      </c>
      <c r="D36" s="20" t="s">
        <v>75</v>
      </c>
      <c r="E36" s="20" t="s">
        <v>45</v>
      </c>
      <c r="F36" s="19">
        <v>25</v>
      </c>
      <c r="G36" s="19">
        <v>20</v>
      </c>
      <c r="H36" s="21">
        <v>0.8</v>
      </c>
      <c r="I36" s="27">
        <v>25</v>
      </c>
      <c r="J36" s="27">
        <v>25</v>
      </c>
      <c r="K36" s="21">
        <f>+Tabla3[[#This Row],[Ejecución Meta 2025]]/Tabla3[[#This Row],[Meta programada 2025]]</f>
        <v>1</v>
      </c>
    </row>
    <row r="37" spans="1:11" ht="15">
      <c r="A37" s="40">
        <v>295</v>
      </c>
      <c r="B37" s="57" t="s">
        <v>73</v>
      </c>
      <c r="C37" s="20">
        <v>29503</v>
      </c>
      <c r="D37" s="20" t="s">
        <v>76</v>
      </c>
      <c r="E37" s="20" t="s">
        <v>45</v>
      </c>
      <c r="F37" s="19">
        <v>25</v>
      </c>
      <c r="G37" s="19">
        <v>23</v>
      </c>
      <c r="H37" s="21">
        <v>0.92</v>
      </c>
      <c r="I37" s="27">
        <v>25</v>
      </c>
      <c r="J37" s="27">
        <v>25</v>
      </c>
      <c r="K37" s="21">
        <f>+Tabla3[[#This Row],[Ejecución Meta 2025]]/Tabla3[[#This Row],[Meta programada 2025]]</f>
        <v>1</v>
      </c>
    </row>
    <row r="38" spans="1:11" ht="15">
      <c r="A38" s="40">
        <v>295</v>
      </c>
      <c r="B38" s="57" t="s">
        <v>73</v>
      </c>
      <c r="C38" s="20">
        <v>29504</v>
      </c>
      <c r="D38" s="20" t="s">
        <v>77</v>
      </c>
      <c r="E38" s="20" t="s">
        <v>45</v>
      </c>
      <c r="F38" s="19">
        <v>20</v>
      </c>
      <c r="G38" s="19">
        <v>18</v>
      </c>
      <c r="H38" s="21">
        <v>0.9</v>
      </c>
      <c r="I38" s="27">
        <v>20</v>
      </c>
      <c r="J38" s="27">
        <v>20</v>
      </c>
      <c r="K38" s="21">
        <f>+Tabla3[[#This Row],[Ejecución Meta 2025]]/Tabla3[[#This Row],[Meta programada 2025]]</f>
        <v>1</v>
      </c>
    </row>
    <row r="39" spans="1:11" ht="15">
      <c r="A39" s="40">
        <v>295</v>
      </c>
      <c r="B39" s="57" t="s">
        <v>73</v>
      </c>
      <c r="C39" s="20">
        <v>29505</v>
      </c>
      <c r="D39" s="20" t="s">
        <v>78</v>
      </c>
      <c r="E39" s="20" t="s">
        <v>45</v>
      </c>
      <c r="F39" s="19">
        <v>25</v>
      </c>
      <c r="G39" s="19">
        <v>23.8</v>
      </c>
      <c r="H39" s="21">
        <v>0.95199999999999996</v>
      </c>
      <c r="I39" s="27">
        <v>25</v>
      </c>
      <c r="J39" s="27">
        <v>25</v>
      </c>
      <c r="K39" s="21">
        <f>+Tabla3[[#This Row],[Ejecución Meta 2025]]/Tabla3[[#This Row],[Meta programada 2025]]</f>
        <v>1</v>
      </c>
    </row>
    <row r="40" spans="1:11" ht="15">
      <c r="A40" s="40">
        <v>295</v>
      </c>
      <c r="B40" s="57" t="s">
        <v>73</v>
      </c>
      <c r="C40" s="20">
        <v>29506</v>
      </c>
      <c r="D40" s="20" t="s">
        <v>79</v>
      </c>
      <c r="E40" s="20" t="s">
        <v>45</v>
      </c>
      <c r="F40" s="19">
        <v>30</v>
      </c>
      <c r="G40" s="19">
        <v>27</v>
      </c>
      <c r="H40" s="21">
        <v>0.9</v>
      </c>
      <c r="I40" s="27">
        <v>30</v>
      </c>
      <c r="J40" s="27">
        <v>30</v>
      </c>
      <c r="K40" s="21">
        <f>+Tabla3[[#This Row],[Ejecución Meta 2025]]/Tabla3[[#This Row],[Meta programada 2025]]</f>
        <v>1</v>
      </c>
    </row>
    <row r="41" spans="1:11" ht="30">
      <c r="A41" s="40">
        <v>315</v>
      </c>
      <c r="B41" s="57" t="s">
        <v>80</v>
      </c>
      <c r="C41" s="20">
        <v>31501</v>
      </c>
      <c r="D41" s="20" t="s">
        <v>81</v>
      </c>
      <c r="E41" s="20" t="s">
        <v>45</v>
      </c>
      <c r="F41" s="19">
        <v>0.3</v>
      </c>
      <c r="G41" s="19">
        <v>0.22</v>
      </c>
      <c r="H41" s="21">
        <v>0.73329999999999995</v>
      </c>
      <c r="I41" s="27">
        <v>0.3</v>
      </c>
      <c r="J41" s="27">
        <v>0.3</v>
      </c>
      <c r="K41" s="21">
        <f>+Tabla3[[#This Row],[Ejecución Meta 2025]]/Tabla3[[#This Row],[Meta programada 2025]]</f>
        <v>1</v>
      </c>
    </row>
    <row r="42" spans="1:11" ht="30">
      <c r="A42" s="40">
        <v>315</v>
      </c>
      <c r="B42" s="57" t="s">
        <v>80</v>
      </c>
      <c r="C42" s="20">
        <v>31502</v>
      </c>
      <c r="D42" s="20" t="s">
        <v>82</v>
      </c>
      <c r="E42" s="20" t="s">
        <v>45</v>
      </c>
      <c r="F42" s="19">
        <v>0.2</v>
      </c>
      <c r="G42" s="19">
        <v>0.16</v>
      </c>
      <c r="H42" s="21">
        <v>0.8</v>
      </c>
      <c r="I42" s="27">
        <v>0.2</v>
      </c>
      <c r="J42" s="27">
        <v>0.2</v>
      </c>
      <c r="K42" s="21">
        <f>+Tabla3[[#This Row],[Ejecución Meta 2025]]/Tabla3[[#This Row],[Meta programada 2025]]</f>
        <v>1</v>
      </c>
    </row>
    <row r="43" spans="1:11" ht="15">
      <c r="A43" s="40">
        <v>312</v>
      </c>
      <c r="B43" s="57" t="s">
        <v>83</v>
      </c>
      <c r="C43" s="20">
        <v>31202</v>
      </c>
      <c r="D43" s="20" t="s">
        <v>84</v>
      </c>
      <c r="E43" s="20" t="s">
        <v>38</v>
      </c>
      <c r="F43" s="19">
        <v>1</v>
      </c>
      <c r="G43" s="19">
        <v>0.75</v>
      </c>
      <c r="H43" s="21">
        <v>0.75</v>
      </c>
      <c r="I43" s="27">
        <v>1</v>
      </c>
      <c r="J43" s="27">
        <v>1</v>
      </c>
      <c r="K43" s="21">
        <f>+Tabla3[[#This Row],[Ejecución Meta 2025]]/Tabla3[[#This Row],[Meta programada 2025]]</f>
        <v>1</v>
      </c>
    </row>
    <row r="44" spans="1:11" ht="15">
      <c r="A44" s="40">
        <v>312</v>
      </c>
      <c r="B44" s="57" t="s">
        <v>83</v>
      </c>
      <c r="C44" s="20">
        <v>31201</v>
      </c>
      <c r="D44" s="20" t="s">
        <v>85</v>
      </c>
      <c r="E44" s="20" t="s">
        <v>45</v>
      </c>
      <c r="F44" s="19"/>
      <c r="G44" s="19"/>
      <c r="H44" s="19"/>
      <c r="I44" s="27"/>
      <c r="J44" s="27"/>
      <c r="K44" s="21" t="e">
        <f>+Tabla3[[#This Row],[Ejecución Meta 2025]]/Tabla3[[#This Row],[Meta programada 2025]]</f>
        <v>#DIV/0!</v>
      </c>
    </row>
    <row r="45" spans="1:11" ht="15">
      <c r="A45" s="40">
        <v>312</v>
      </c>
      <c r="B45" s="57" t="s">
        <v>83</v>
      </c>
      <c r="C45" s="20">
        <v>31203</v>
      </c>
      <c r="D45" s="20" t="s">
        <v>86</v>
      </c>
      <c r="E45" s="20" t="s">
        <v>45</v>
      </c>
      <c r="F45" s="19">
        <v>20</v>
      </c>
      <c r="G45" s="19">
        <v>8</v>
      </c>
      <c r="H45" s="21">
        <v>0.4</v>
      </c>
      <c r="I45" s="27">
        <v>20</v>
      </c>
      <c r="J45" s="27">
        <v>20</v>
      </c>
      <c r="K45" s="21">
        <f>+Tabla3[[#This Row],[Ejecución Meta 2025]]/Tabla3[[#This Row],[Meta programada 2025]]</f>
        <v>1</v>
      </c>
    </row>
    <row r="46" spans="1:11" ht="15">
      <c r="A46" s="40">
        <v>314</v>
      </c>
      <c r="B46" s="57" t="s">
        <v>87</v>
      </c>
      <c r="C46" s="20">
        <v>31401</v>
      </c>
      <c r="D46" s="20" t="s">
        <v>88</v>
      </c>
      <c r="E46" s="20" t="s">
        <v>60</v>
      </c>
      <c r="F46" s="19">
        <v>50</v>
      </c>
      <c r="G46" s="19">
        <v>35</v>
      </c>
      <c r="H46" s="21">
        <v>0.7</v>
      </c>
      <c r="I46" s="27">
        <v>40</v>
      </c>
      <c r="J46" s="27">
        <v>40</v>
      </c>
      <c r="K46" s="21">
        <f>+Tabla3[[#This Row],[Ejecución Meta 2025]]/Tabla3[[#This Row],[Meta programada 2025]]</f>
        <v>1</v>
      </c>
    </row>
    <row r="47" spans="1:11" ht="15">
      <c r="A47" s="40">
        <v>314</v>
      </c>
      <c r="B47" s="57" t="s">
        <v>87</v>
      </c>
      <c r="C47" s="20">
        <v>31404</v>
      </c>
      <c r="D47" s="20" t="s">
        <v>89</v>
      </c>
      <c r="E47" s="20" t="s">
        <v>38</v>
      </c>
      <c r="F47" s="19">
        <v>100</v>
      </c>
      <c r="G47" s="19">
        <v>83.33</v>
      </c>
      <c r="H47" s="21">
        <v>0.83330000000000004</v>
      </c>
      <c r="I47" s="27">
        <v>100</v>
      </c>
      <c r="J47" s="27">
        <v>100</v>
      </c>
      <c r="K47" s="21">
        <f>+Tabla3[[#This Row],[Ejecución Meta 2025]]/Tabla3[[#This Row],[Meta programada 2025]]</f>
        <v>1</v>
      </c>
    </row>
    <row r="48" spans="1:11" ht="15">
      <c r="A48" s="40">
        <v>314</v>
      </c>
      <c r="B48" s="57" t="s">
        <v>87</v>
      </c>
      <c r="C48" s="20">
        <v>31405</v>
      </c>
      <c r="D48" s="20" t="s">
        <v>90</v>
      </c>
      <c r="E48" s="20" t="s">
        <v>38</v>
      </c>
      <c r="F48" s="19">
        <v>100</v>
      </c>
      <c r="G48" s="19">
        <v>83.33</v>
      </c>
      <c r="H48" s="21">
        <v>0.83330000000000004</v>
      </c>
      <c r="I48" s="27">
        <v>100</v>
      </c>
      <c r="J48" s="27">
        <v>100</v>
      </c>
      <c r="K48" s="21">
        <f>+Tabla3[[#This Row],[Ejecución Meta 2025]]/Tabla3[[#This Row],[Meta programada 2025]]</f>
        <v>1</v>
      </c>
    </row>
    <row r="49" spans="1:11" ht="15">
      <c r="A49" s="40">
        <v>314</v>
      </c>
      <c r="B49" s="57" t="s">
        <v>87</v>
      </c>
      <c r="C49" s="20">
        <v>31406</v>
      </c>
      <c r="D49" s="20" t="s">
        <v>91</v>
      </c>
      <c r="E49" s="20" t="s">
        <v>38</v>
      </c>
      <c r="F49" s="19">
        <v>100</v>
      </c>
      <c r="G49" s="19">
        <v>83.33</v>
      </c>
      <c r="H49" s="21">
        <v>0.83330000000000004</v>
      </c>
      <c r="I49" s="27">
        <v>100</v>
      </c>
      <c r="J49" s="27">
        <v>100</v>
      </c>
      <c r="K49" s="21">
        <f>+Tabla3[[#This Row],[Ejecución Meta 2025]]/Tabla3[[#This Row],[Meta programada 2025]]</f>
        <v>1</v>
      </c>
    </row>
    <row r="50" spans="1:11" ht="15">
      <c r="A50" s="40">
        <v>314</v>
      </c>
      <c r="B50" s="57" t="s">
        <v>87</v>
      </c>
      <c r="C50" s="20">
        <v>31407</v>
      </c>
      <c r="D50" s="20" t="s">
        <v>92</v>
      </c>
      <c r="E50" s="20" t="s">
        <v>38</v>
      </c>
      <c r="F50" s="19">
        <v>100</v>
      </c>
      <c r="G50" s="19">
        <v>83.33</v>
      </c>
      <c r="H50" s="21">
        <v>0.83330000000000004</v>
      </c>
      <c r="I50" s="27">
        <v>100</v>
      </c>
      <c r="J50" s="27">
        <v>100</v>
      </c>
      <c r="K50" s="21">
        <f>+Tabla3[[#This Row],[Ejecución Meta 2025]]/Tabla3[[#This Row],[Meta programada 2025]]</f>
        <v>1</v>
      </c>
    </row>
    <row r="51" spans="1:11" ht="15">
      <c r="A51" s="40">
        <v>314</v>
      </c>
      <c r="B51" s="57" t="s">
        <v>87</v>
      </c>
      <c r="C51" s="20">
        <v>31403</v>
      </c>
      <c r="D51" s="20" t="s">
        <v>93</v>
      </c>
      <c r="E51" s="20" t="s">
        <v>38</v>
      </c>
      <c r="F51" s="19">
        <v>100</v>
      </c>
      <c r="G51" s="19">
        <v>86.11</v>
      </c>
      <c r="H51" s="21">
        <v>0.86109999999999998</v>
      </c>
      <c r="I51" s="27">
        <v>100</v>
      </c>
      <c r="J51" s="27">
        <v>100</v>
      </c>
      <c r="K51" s="21">
        <f>+Tabla3[[#This Row],[Ejecución Meta 2025]]/Tabla3[[#This Row],[Meta programada 2025]]</f>
        <v>1</v>
      </c>
    </row>
    <row r="52" spans="1:11" ht="15">
      <c r="A52" s="40">
        <v>314</v>
      </c>
      <c r="B52" s="57" t="s">
        <v>87</v>
      </c>
      <c r="C52" s="20">
        <v>31402</v>
      </c>
      <c r="D52" s="20" t="s">
        <v>94</v>
      </c>
      <c r="E52" s="20" t="s">
        <v>38</v>
      </c>
      <c r="F52" s="19">
        <v>100</v>
      </c>
      <c r="G52" s="19">
        <v>59.4</v>
      </c>
      <c r="H52" s="21">
        <v>0.59399999999999997</v>
      </c>
      <c r="I52" s="27">
        <v>100</v>
      </c>
      <c r="J52" s="27">
        <v>100</v>
      </c>
      <c r="K52" s="21">
        <f>+Tabla3[[#This Row],[Ejecución Meta 2025]]/Tabla3[[#This Row],[Meta programada 2025]]</f>
        <v>1</v>
      </c>
    </row>
    <row r="53" spans="1:11" ht="15">
      <c r="A53" s="40">
        <v>306</v>
      </c>
      <c r="B53" s="57" t="s">
        <v>95</v>
      </c>
      <c r="C53" s="20">
        <v>30601</v>
      </c>
      <c r="D53" s="20" t="s">
        <v>96</v>
      </c>
      <c r="E53" s="20" t="s">
        <v>45</v>
      </c>
      <c r="F53" s="19">
        <v>44</v>
      </c>
      <c r="G53" s="19">
        <v>41</v>
      </c>
      <c r="H53" s="21">
        <v>0.93179999999999996</v>
      </c>
      <c r="I53" s="27">
        <v>44</v>
      </c>
      <c r="J53" s="27">
        <v>44</v>
      </c>
      <c r="K53" s="21">
        <f>+Tabla3[[#This Row],[Ejecución Meta 2025]]/Tabla3[[#This Row],[Meta programada 2025]]</f>
        <v>1</v>
      </c>
    </row>
    <row r="54" spans="1:11" ht="15">
      <c r="A54" s="40">
        <v>306</v>
      </c>
      <c r="B54" s="57" t="s">
        <v>95</v>
      </c>
      <c r="C54" s="20">
        <v>30602</v>
      </c>
      <c r="D54" s="20" t="s">
        <v>97</v>
      </c>
      <c r="E54" s="20" t="s">
        <v>38</v>
      </c>
      <c r="F54" s="19">
        <v>100</v>
      </c>
      <c r="G54" s="19">
        <v>84</v>
      </c>
      <c r="H54" s="21">
        <v>0.84</v>
      </c>
      <c r="I54" s="27">
        <v>100</v>
      </c>
      <c r="J54" s="27">
        <v>100</v>
      </c>
      <c r="K54" s="21">
        <f>+Tabla3[[#This Row],[Ejecución Meta 2025]]/Tabla3[[#This Row],[Meta programada 2025]]</f>
        <v>1</v>
      </c>
    </row>
    <row r="55" spans="1:11" ht="15">
      <c r="A55" s="40">
        <v>306</v>
      </c>
      <c r="B55" s="57" t="s">
        <v>95</v>
      </c>
      <c r="C55" s="20">
        <v>30603</v>
      </c>
      <c r="D55" s="20" t="s">
        <v>98</v>
      </c>
      <c r="E55" s="20" t="s">
        <v>45</v>
      </c>
      <c r="F55" s="19">
        <v>0.46</v>
      </c>
      <c r="G55" s="19">
        <v>0.4</v>
      </c>
      <c r="H55" s="21">
        <v>0.86960000000000004</v>
      </c>
      <c r="I55" s="27">
        <v>0.46</v>
      </c>
      <c r="J55" s="27">
        <v>0.46</v>
      </c>
      <c r="K55" s="21">
        <f>+Tabla3[[#This Row],[Ejecución Meta 2025]]/Tabla3[[#This Row],[Meta programada 2025]]</f>
        <v>1</v>
      </c>
    </row>
    <row r="56" spans="1:11" ht="15">
      <c r="A56" s="40">
        <v>306</v>
      </c>
      <c r="B56" s="57" t="s">
        <v>95</v>
      </c>
      <c r="C56" s="20">
        <v>30604</v>
      </c>
      <c r="D56" s="20" t="s">
        <v>99</v>
      </c>
      <c r="E56" s="20" t="s">
        <v>45</v>
      </c>
      <c r="F56" s="19">
        <v>0.37</v>
      </c>
      <c r="G56" s="19">
        <v>0.33</v>
      </c>
      <c r="H56" s="21">
        <v>0.89190000000000003</v>
      </c>
      <c r="I56" s="27">
        <v>0.37</v>
      </c>
      <c r="J56" s="27">
        <v>0.37</v>
      </c>
      <c r="K56" s="21">
        <f>+Tabla3[[#This Row],[Ejecución Meta 2025]]/Tabla3[[#This Row],[Meta programada 2025]]</f>
        <v>1</v>
      </c>
    </row>
    <row r="57" spans="1:11" ht="15">
      <c r="A57" s="40">
        <v>306</v>
      </c>
      <c r="B57" s="57" t="s">
        <v>95</v>
      </c>
      <c r="C57" s="20">
        <v>30605</v>
      </c>
      <c r="D57" s="20" t="s">
        <v>100</v>
      </c>
      <c r="E57" s="20" t="s">
        <v>45</v>
      </c>
      <c r="F57" s="19">
        <v>0.4</v>
      </c>
      <c r="G57" s="19">
        <v>0.2</v>
      </c>
      <c r="H57" s="21">
        <v>0.5</v>
      </c>
      <c r="I57" s="27">
        <v>0.4</v>
      </c>
      <c r="J57" s="27">
        <v>0.4</v>
      </c>
      <c r="K57" s="21">
        <f>+Tabla3[[#This Row],[Ejecución Meta 2025]]/Tabla3[[#This Row],[Meta programada 2025]]</f>
        <v>1</v>
      </c>
    </row>
    <row r="58" spans="1:11" ht="15">
      <c r="A58" s="40">
        <v>304</v>
      </c>
      <c r="B58" s="57" t="s">
        <v>101</v>
      </c>
      <c r="C58" s="20">
        <v>30401</v>
      </c>
      <c r="D58" s="20" t="s">
        <v>102</v>
      </c>
      <c r="E58" s="20" t="s">
        <v>60</v>
      </c>
      <c r="F58" s="19">
        <v>2</v>
      </c>
      <c r="G58" s="19">
        <v>0</v>
      </c>
      <c r="H58" s="21">
        <v>0</v>
      </c>
      <c r="I58" s="27">
        <v>2</v>
      </c>
      <c r="J58" s="27">
        <v>2</v>
      </c>
      <c r="K58" s="21">
        <f>+Tabla3[[#This Row],[Ejecución Meta 2025]]/Tabla3[[#This Row],[Meta programada 2025]]</f>
        <v>1</v>
      </c>
    </row>
    <row r="59" spans="1:11" ht="15">
      <c r="A59" s="40">
        <v>304</v>
      </c>
      <c r="B59" s="57" t="s">
        <v>101</v>
      </c>
      <c r="C59" s="20">
        <v>30402</v>
      </c>
      <c r="D59" s="20" t="s">
        <v>103</v>
      </c>
      <c r="E59" s="20" t="s">
        <v>60</v>
      </c>
      <c r="F59" s="19">
        <v>0.5</v>
      </c>
      <c r="G59" s="19">
        <v>0.32</v>
      </c>
      <c r="H59" s="21">
        <v>0.64</v>
      </c>
      <c r="I59" s="27">
        <v>0.5</v>
      </c>
      <c r="J59" s="27">
        <v>0.5</v>
      </c>
      <c r="K59" s="21">
        <f>+Tabla3[[#This Row],[Ejecución Meta 2025]]/Tabla3[[#This Row],[Meta programada 2025]]</f>
        <v>1</v>
      </c>
    </row>
    <row r="60" spans="1:11" ht="15">
      <c r="A60" s="40">
        <v>304</v>
      </c>
      <c r="B60" s="57" t="s">
        <v>101</v>
      </c>
      <c r="C60" s="20">
        <v>30403</v>
      </c>
      <c r="D60" s="20" t="s">
        <v>104</v>
      </c>
      <c r="E60" s="20" t="s">
        <v>60</v>
      </c>
      <c r="F60" s="19"/>
      <c r="G60" s="19"/>
      <c r="H60" s="19"/>
      <c r="I60" s="27">
        <v>0</v>
      </c>
      <c r="J60" s="27">
        <v>0</v>
      </c>
      <c r="K60" s="21" t="e">
        <f>+Tabla3[[#This Row],[Ejecución Meta 2025]]/Tabla3[[#This Row],[Meta programada 2025]]</f>
        <v>#DIV/0!</v>
      </c>
    </row>
    <row r="61" spans="1:11" ht="15">
      <c r="A61" s="40">
        <v>304</v>
      </c>
      <c r="B61" s="57" t="s">
        <v>101</v>
      </c>
      <c r="C61" s="20">
        <v>30404</v>
      </c>
      <c r="D61" s="20" t="s">
        <v>105</v>
      </c>
      <c r="E61" s="20" t="s">
        <v>60</v>
      </c>
      <c r="F61" s="19">
        <v>0.27</v>
      </c>
      <c r="G61" s="19">
        <v>0.08</v>
      </c>
      <c r="H61" s="21">
        <v>0.29630000000000001</v>
      </c>
      <c r="I61" s="27">
        <v>0.27</v>
      </c>
      <c r="J61" s="27">
        <v>0.28000000000000003</v>
      </c>
      <c r="K61" s="21">
        <f>+Tabla3[[#This Row],[Ejecución Meta 2025]]/Tabla3[[#This Row],[Meta programada 2025]]</f>
        <v>1.037037037037037</v>
      </c>
    </row>
    <row r="62" spans="1:11" ht="15">
      <c r="A62" s="40">
        <v>304</v>
      </c>
      <c r="B62" s="57" t="s">
        <v>101</v>
      </c>
      <c r="C62" s="20">
        <v>30405</v>
      </c>
      <c r="D62" s="20" t="s">
        <v>106</v>
      </c>
      <c r="E62" s="20" t="s">
        <v>60</v>
      </c>
      <c r="F62" s="19">
        <v>10</v>
      </c>
      <c r="G62" s="19">
        <v>0.84</v>
      </c>
      <c r="H62" s="21">
        <v>8.4000000000000005E-2</v>
      </c>
      <c r="I62" s="27">
        <v>0.84</v>
      </c>
      <c r="J62" s="27">
        <v>0</v>
      </c>
      <c r="K62" s="21">
        <f>+Tabla3[[#This Row],[Ejecución Meta 2025]]/Tabla3[[#This Row],[Meta programada 2025]]</f>
        <v>0</v>
      </c>
    </row>
    <row r="63" spans="1:11" ht="15">
      <c r="A63" s="40">
        <v>304</v>
      </c>
      <c r="B63" s="57" t="s">
        <v>101</v>
      </c>
      <c r="C63" s="20">
        <v>30406</v>
      </c>
      <c r="D63" s="20" t="s">
        <v>107</v>
      </c>
      <c r="E63" s="20" t="s">
        <v>45</v>
      </c>
      <c r="F63" s="19">
        <v>0.2</v>
      </c>
      <c r="G63" s="19">
        <v>0.1</v>
      </c>
      <c r="H63" s="21">
        <v>0.5</v>
      </c>
      <c r="I63" s="27">
        <v>0.2</v>
      </c>
      <c r="J63" s="27">
        <v>0.2</v>
      </c>
      <c r="K63" s="21">
        <f>+Tabla3[[#This Row],[Ejecución Meta 2025]]/Tabla3[[#This Row],[Meta programada 2025]]</f>
        <v>1</v>
      </c>
    </row>
    <row r="64" spans="1:11" ht="30">
      <c r="A64" s="40">
        <v>305</v>
      </c>
      <c r="B64" s="57" t="s">
        <v>108</v>
      </c>
      <c r="C64" s="20">
        <v>30501</v>
      </c>
      <c r="D64" s="20" t="s">
        <v>109</v>
      </c>
      <c r="E64" s="20" t="s">
        <v>38</v>
      </c>
      <c r="F64" s="19">
        <v>100</v>
      </c>
      <c r="G64" s="19">
        <v>74</v>
      </c>
      <c r="H64" s="21">
        <v>0.74</v>
      </c>
      <c r="I64" s="27">
        <v>100</v>
      </c>
      <c r="J64" s="27">
        <v>100</v>
      </c>
      <c r="K64" s="21">
        <f>+Tabla3[[#This Row],[Ejecución Meta 2025]]/Tabla3[[#This Row],[Meta programada 2025]]</f>
        <v>1</v>
      </c>
    </row>
    <row r="65" spans="1:11" ht="30">
      <c r="A65" s="40">
        <v>305</v>
      </c>
      <c r="B65" s="57" t="s">
        <v>108</v>
      </c>
      <c r="C65" s="20">
        <v>30502</v>
      </c>
      <c r="D65" s="20" t="s">
        <v>110</v>
      </c>
      <c r="E65" s="20" t="s">
        <v>45</v>
      </c>
      <c r="F65" s="19">
        <v>0.35</v>
      </c>
      <c r="G65" s="19">
        <v>0.27</v>
      </c>
      <c r="H65" s="21">
        <v>0.77139999999999997</v>
      </c>
      <c r="I65" s="27">
        <v>0.35</v>
      </c>
      <c r="J65" s="27">
        <v>0.35</v>
      </c>
      <c r="K65" s="21">
        <f>+Tabla3[[#This Row],[Ejecución Meta 2025]]/Tabla3[[#This Row],[Meta programada 2025]]</f>
        <v>1</v>
      </c>
    </row>
    <row r="66" spans="1:11" ht="30">
      <c r="A66" s="40">
        <v>305</v>
      </c>
      <c r="B66" s="57" t="s">
        <v>108</v>
      </c>
      <c r="C66" s="20">
        <v>30503</v>
      </c>
      <c r="D66" s="20" t="s">
        <v>111</v>
      </c>
      <c r="E66" s="20" t="s">
        <v>45</v>
      </c>
      <c r="F66" s="19">
        <v>0.35</v>
      </c>
      <c r="G66" s="19">
        <v>0.18</v>
      </c>
      <c r="H66" s="21">
        <v>0.51429999999999998</v>
      </c>
      <c r="I66" s="27">
        <v>0.35</v>
      </c>
      <c r="J66" s="27">
        <v>0.35</v>
      </c>
      <c r="K66" s="21">
        <f>+Tabla3[[#This Row],[Ejecución Meta 2025]]/Tabla3[[#This Row],[Meta programada 2025]]</f>
        <v>1</v>
      </c>
    </row>
    <row r="67" spans="1:11" ht="30">
      <c r="A67" s="40">
        <v>305</v>
      </c>
      <c r="B67" s="57" t="s">
        <v>108</v>
      </c>
      <c r="C67" s="20">
        <v>30504</v>
      </c>
      <c r="D67" s="20" t="s">
        <v>112</v>
      </c>
      <c r="E67" s="20" t="s">
        <v>45</v>
      </c>
      <c r="F67" s="19">
        <v>0.35</v>
      </c>
      <c r="G67" s="19">
        <v>0.27</v>
      </c>
      <c r="H67" s="21">
        <v>0.77139999999999997</v>
      </c>
      <c r="I67" s="27">
        <v>0.35</v>
      </c>
      <c r="J67" s="27">
        <v>0.35</v>
      </c>
      <c r="K67" s="21">
        <f>+Tabla3[[#This Row],[Ejecución Meta 2025]]/Tabla3[[#This Row],[Meta programada 2025]]</f>
        <v>1</v>
      </c>
    </row>
    <row r="68" spans="1:11" ht="30">
      <c r="A68" s="40">
        <v>305</v>
      </c>
      <c r="B68" s="57" t="s">
        <v>108</v>
      </c>
      <c r="C68" s="20">
        <v>30505</v>
      </c>
      <c r="D68" s="20" t="s">
        <v>113</v>
      </c>
      <c r="E68" s="20" t="s">
        <v>38</v>
      </c>
      <c r="F68" s="19">
        <v>100</v>
      </c>
      <c r="G68" s="19">
        <v>80</v>
      </c>
      <c r="H68" s="21">
        <v>0.8</v>
      </c>
      <c r="I68" s="27">
        <v>100</v>
      </c>
      <c r="J68" s="27">
        <v>100</v>
      </c>
      <c r="K68" s="21">
        <f>+Tabla3[[#This Row],[Ejecución Meta 2025]]/Tabla3[[#This Row],[Meta programada 2025]]</f>
        <v>1</v>
      </c>
    </row>
    <row r="69" spans="1:11" ht="30">
      <c r="A69" s="40">
        <v>305</v>
      </c>
      <c r="B69" s="57" t="s">
        <v>108</v>
      </c>
      <c r="C69" s="20">
        <v>30506</v>
      </c>
      <c r="D69" s="20" t="s">
        <v>114</v>
      </c>
      <c r="E69" s="20" t="s">
        <v>45</v>
      </c>
      <c r="F69" s="19">
        <v>0.2</v>
      </c>
      <c r="G69" s="19">
        <v>0.18</v>
      </c>
      <c r="H69" s="21">
        <v>0.9</v>
      </c>
      <c r="I69" s="27">
        <v>0.2</v>
      </c>
      <c r="J69" s="27">
        <v>0.2</v>
      </c>
      <c r="K69" s="21">
        <f>+Tabla3[[#This Row],[Ejecución Meta 2025]]/Tabla3[[#This Row],[Meta programada 2025]]</f>
        <v>1</v>
      </c>
    </row>
    <row r="70" spans="1:11" ht="30">
      <c r="A70" s="38">
        <v>305</v>
      </c>
      <c r="B70" s="56" t="s">
        <v>108</v>
      </c>
      <c r="C70" s="23">
        <v>30507</v>
      </c>
      <c r="D70" s="23" t="s">
        <v>115</v>
      </c>
      <c r="E70" s="23" t="s">
        <v>60</v>
      </c>
      <c r="F70" s="22">
        <v>800</v>
      </c>
      <c r="G70" s="22">
        <v>826</v>
      </c>
      <c r="H70" s="24">
        <v>1.0325</v>
      </c>
      <c r="I70" s="28">
        <v>800</v>
      </c>
      <c r="J70" s="28">
        <v>950</v>
      </c>
      <c r="K70" s="24">
        <f>+Tabla3[[#This Row],[Ejecución Meta 2025]]/Tabla3[[#This Row],[Meta programada 2025]]</f>
        <v>1.1875</v>
      </c>
    </row>
    <row r="71" spans="1:11" ht="15" customHeight="1">
      <c r="A71" s="41"/>
      <c r="B71" s="41"/>
      <c r="C71" s="41"/>
      <c r="D71" s="42"/>
      <c r="E71" s="41"/>
      <c r="F71" s="43"/>
      <c r="G71" s="43"/>
      <c r="H71" s="43"/>
    </row>
    <row r="72" spans="1:11" ht="15">
      <c r="A72" s="31"/>
      <c r="B72" s="79" t="s">
        <v>116</v>
      </c>
      <c r="C72" s="80"/>
      <c r="D72" s="81"/>
      <c r="E72" s="31"/>
      <c r="F72" s="30"/>
      <c r="G72" s="30"/>
      <c r="H72" s="14">
        <v>0.69920000000000004</v>
      </c>
    </row>
  </sheetData>
  <sheetProtection algorithmName="SHA-512" hashValue="7Q1xZLBT6iUjbggCHdPZ+S6w0v3f+RkBecAnD4m7/nvrK4EGcHpBVuHXDfJFE6E6RvMJGO74mxI88U/142sUnA==" saltValue="Z60a+gisZxEkIrLz3GK5MA==" spinCount="100000" sheet="1" objects="1" scenarios="1" formatCells="0" formatColumns="0" formatRows="0" autoFilter="0" pivotTables="0"/>
  <mergeCells count="3">
    <mergeCell ref="B72:D72"/>
    <mergeCell ref="F4:H4"/>
    <mergeCell ref="I4:K4"/>
  </mergeCells>
  <phoneticPr fontId="6" type="noConversion"/>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D1" zoomScale="85" zoomScaleNormal="85" workbookViewId="0">
      <pane ySplit="6" topLeftCell="A14" activePane="bottomLeft" state="frozen"/>
      <selection pane="bottomLeft" activeCell="I11" sqref="I11"/>
    </sheetView>
  </sheetViews>
  <sheetFormatPr baseColWidth="10" defaultColWidth="11.375" defaultRowHeight="14.25"/>
  <cols>
    <col min="1" max="1" width="19.875" customWidth="1"/>
    <col min="2" max="2" width="42.875" style="3" customWidth="1"/>
    <col min="3" max="3" width="13" style="3" customWidth="1"/>
    <col min="4" max="4" width="61.75" style="3" customWidth="1"/>
    <col min="5" max="5" width="18.375" customWidth="1"/>
    <col min="6" max="6" width="17.125" customWidth="1"/>
    <col min="7" max="7" width="18.75" customWidth="1"/>
    <col min="8" max="8" width="20.75" customWidth="1"/>
    <col min="9" max="9" width="23" customWidth="1"/>
    <col min="10" max="10" width="20.75" customWidth="1"/>
    <col min="11" max="11" width="38" customWidth="1"/>
  </cols>
  <sheetData>
    <row r="1" spans="1:11" ht="20.25">
      <c r="A1" s="1" t="s">
        <v>0</v>
      </c>
    </row>
    <row r="4" spans="1:11" ht="15">
      <c r="H4" s="9"/>
      <c r="I4" s="9"/>
      <c r="J4" s="9"/>
      <c r="K4" s="9"/>
    </row>
    <row r="5" spans="1:11" ht="15">
      <c r="E5" s="82" t="s">
        <v>23</v>
      </c>
      <c r="F5" s="82"/>
      <c r="G5" s="82"/>
      <c r="H5" s="82" t="s">
        <v>24</v>
      </c>
      <c r="I5" s="82"/>
      <c r="J5" s="82"/>
    </row>
    <row r="6" spans="1:11" ht="42.75">
      <c r="A6" s="15" t="s">
        <v>117</v>
      </c>
      <c r="B6" s="15" t="s">
        <v>118</v>
      </c>
      <c r="C6" s="15" t="s">
        <v>119</v>
      </c>
      <c r="D6" s="15" t="s">
        <v>120</v>
      </c>
      <c r="E6" s="16" t="s">
        <v>30</v>
      </c>
      <c r="F6" s="16" t="s">
        <v>31</v>
      </c>
      <c r="G6" s="16" t="s">
        <v>32</v>
      </c>
      <c r="H6" s="25" t="s">
        <v>33</v>
      </c>
      <c r="I6" s="25" t="s">
        <v>34</v>
      </c>
      <c r="J6" s="25" t="s">
        <v>35</v>
      </c>
      <c r="K6" s="3" t="s">
        <v>121</v>
      </c>
    </row>
    <row r="7" spans="1:11" ht="60">
      <c r="A7" s="17">
        <v>293</v>
      </c>
      <c r="B7" s="58" t="s">
        <v>66</v>
      </c>
      <c r="C7" s="58">
        <v>1929</v>
      </c>
      <c r="D7" s="58" t="s">
        <v>122</v>
      </c>
      <c r="E7" s="17">
        <v>450</v>
      </c>
      <c r="F7" s="17">
        <v>350</v>
      </c>
      <c r="G7" s="18">
        <v>0.77780000000000005</v>
      </c>
      <c r="H7" s="26">
        <v>450</v>
      </c>
      <c r="I7" s="26">
        <v>450</v>
      </c>
      <c r="J7" s="18">
        <f>+Tabla2[[#This Row],[Ejecución Meta 2025]]/Tabla2[[#This Row],[Meta programada 2025]]</f>
        <v>1</v>
      </c>
      <c r="K7" s="8"/>
    </row>
    <row r="8" spans="1:11" ht="60">
      <c r="A8" s="19">
        <v>294</v>
      </c>
      <c r="B8" s="57" t="s">
        <v>123</v>
      </c>
      <c r="C8" s="57">
        <v>1933</v>
      </c>
      <c r="D8" s="57" t="s">
        <v>124</v>
      </c>
      <c r="E8" s="19">
        <v>100</v>
      </c>
      <c r="F8" s="19">
        <v>41</v>
      </c>
      <c r="G8" s="21">
        <v>0.41</v>
      </c>
      <c r="H8" s="27">
        <v>100</v>
      </c>
      <c r="I8" s="27">
        <v>100</v>
      </c>
      <c r="J8" s="21">
        <f>+Tabla2[[#This Row],[Ejecución Meta 2025]]/Tabla2[[#This Row],[Meta programada 2025]]</f>
        <v>1</v>
      </c>
      <c r="K8" s="8" t="s">
        <v>125</v>
      </c>
    </row>
    <row r="9" spans="1:11" ht="60">
      <c r="A9" s="19">
        <v>294</v>
      </c>
      <c r="B9" s="57" t="s">
        <v>123</v>
      </c>
      <c r="C9" s="57">
        <v>1934</v>
      </c>
      <c r="D9" s="57" t="s">
        <v>126</v>
      </c>
      <c r="E9" s="19">
        <v>70</v>
      </c>
      <c r="F9" s="19">
        <v>52</v>
      </c>
      <c r="G9" s="21">
        <v>0.7429</v>
      </c>
      <c r="H9" s="27">
        <v>70</v>
      </c>
      <c r="I9" s="27">
        <v>70</v>
      </c>
      <c r="J9" s="21">
        <f>+Tabla2[[#This Row],[Ejecución Meta 2025]]/Tabla2[[#This Row],[Meta programada 2025]]</f>
        <v>1</v>
      </c>
      <c r="K9" s="8" t="s">
        <v>125</v>
      </c>
    </row>
    <row r="10" spans="1:11" ht="60">
      <c r="A10" s="19">
        <v>290</v>
      </c>
      <c r="B10" s="57" t="s">
        <v>127</v>
      </c>
      <c r="C10" s="57">
        <v>1945</v>
      </c>
      <c r="D10" s="57" t="s">
        <v>128</v>
      </c>
      <c r="E10" s="19">
        <v>40</v>
      </c>
      <c r="F10" s="19">
        <v>38</v>
      </c>
      <c r="G10" s="21">
        <v>0.95</v>
      </c>
      <c r="H10" s="27">
        <v>100</v>
      </c>
      <c r="I10" s="27">
        <v>98</v>
      </c>
      <c r="J10" s="21">
        <f>+Tabla2[[#This Row],[Ejecución Meta 2025]]/Tabla2[[#This Row],[Meta programada 2025]]</f>
        <v>0.98</v>
      </c>
      <c r="K10" s="67" t="s">
        <v>129</v>
      </c>
    </row>
    <row r="11" spans="1:11" ht="30">
      <c r="A11" s="19">
        <v>296</v>
      </c>
      <c r="B11" s="57" t="s">
        <v>58</v>
      </c>
      <c r="C11" s="57">
        <v>1946</v>
      </c>
      <c r="D11" s="57" t="s">
        <v>130</v>
      </c>
      <c r="E11" s="19">
        <v>47</v>
      </c>
      <c r="F11" s="19">
        <v>38</v>
      </c>
      <c r="G11" s="21">
        <v>0.8085</v>
      </c>
      <c r="H11" s="27">
        <v>47</v>
      </c>
      <c r="I11" s="75">
        <v>47</v>
      </c>
      <c r="J11" s="21">
        <f>+Tabla2[[#This Row],[Ejecución Meta 2025]]/Tabla2[[#This Row],[Meta programada 2025]]</f>
        <v>1</v>
      </c>
      <c r="K11" s="8"/>
    </row>
    <row r="12" spans="1:11" ht="45">
      <c r="A12" s="19">
        <v>292</v>
      </c>
      <c r="B12" s="57" t="s">
        <v>43</v>
      </c>
      <c r="C12" s="57">
        <v>1947</v>
      </c>
      <c r="D12" s="57" t="s">
        <v>131</v>
      </c>
      <c r="E12" s="19">
        <v>40</v>
      </c>
      <c r="F12" s="19">
        <v>30.7</v>
      </c>
      <c r="G12" s="21">
        <v>0.76749999999999996</v>
      </c>
      <c r="H12" s="27">
        <v>40</v>
      </c>
      <c r="I12" s="27">
        <v>40</v>
      </c>
      <c r="J12" s="21">
        <f>+Tabla2[[#This Row],[Ejecución Meta 2025]]/Tabla2[[#This Row],[Meta programada 2025]]</f>
        <v>1</v>
      </c>
      <c r="K12" s="8"/>
    </row>
    <row r="13" spans="1:11" ht="30">
      <c r="A13" s="19">
        <v>292</v>
      </c>
      <c r="B13" s="57" t="s">
        <v>43</v>
      </c>
      <c r="C13" s="57">
        <v>1948</v>
      </c>
      <c r="D13" s="57" t="s">
        <v>132</v>
      </c>
      <c r="E13" s="19">
        <v>35</v>
      </c>
      <c r="F13" s="19">
        <v>27</v>
      </c>
      <c r="G13" s="21">
        <v>0.77139999999999997</v>
      </c>
      <c r="H13" s="27">
        <v>35</v>
      </c>
      <c r="I13" s="27">
        <v>35</v>
      </c>
      <c r="J13" s="21">
        <f>+Tabla2[[#This Row],[Ejecución Meta 2025]]/Tabla2[[#This Row],[Meta programada 2025]]</f>
        <v>1</v>
      </c>
      <c r="K13" s="8"/>
    </row>
    <row r="14" spans="1:11" ht="372.75" customHeight="1">
      <c r="A14" s="19">
        <v>304</v>
      </c>
      <c r="B14" s="57" t="s">
        <v>101</v>
      </c>
      <c r="C14" s="57">
        <v>1950</v>
      </c>
      <c r="D14" s="57" t="s">
        <v>133</v>
      </c>
      <c r="E14" s="19">
        <v>1</v>
      </c>
      <c r="F14" s="19">
        <v>0.25</v>
      </c>
      <c r="G14" s="21">
        <v>0.25</v>
      </c>
      <c r="H14" s="27">
        <v>0</v>
      </c>
      <c r="I14" s="27">
        <v>0.84</v>
      </c>
      <c r="J14" s="21" t="e">
        <f>+Tabla2[[#This Row],[Ejecución Meta 2025]]/Tabla2[[#This Row],[Meta programada 2025]]</f>
        <v>#DIV/0!</v>
      </c>
      <c r="K14" s="61" t="s">
        <v>134</v>
      </c>
    </row>
    <row r="15" spans="1:11" ht="45">
      <c r="A15" s="19">
        <v>304</v>
      </c>
      <c r="B15" s="57" t="s">
        <v>101</v>
      </c>
      <c r="C15" s="57">
        <v>1951</v>
      </c>
      <c r="D15" s="57" t="s">
        <v>135</v>
      </c>
      <c r="E15" s="19">
        <v>2</v>
      </c>
      <c r="F15" s="19">
        <v>0.5</v>
      </c>
      <c r="G15" s="21">
        <v>0.25</v>
      </c>
      <c r="H15" s="27">
        <v>2</v>
      </c>
      <c r="I15" s="27">
        <v>2</v>
      </c>
      <c r="J15" s="21">
        <f>+Tabla2[[#This Row],[Ejecución Meta 2025]]/Tabla2[[#This Row],[Meta programada 2025]]</f>
        <v>1</v>
      </c>
      <c r="K15" s="8"/>
    </row>
    <row r="16" spans="1:11" ht="60">
      <c r="A16" s="19">
        <v>295</v>
      </c>
      <c r="B16" s="57" t="s">
        <v>136</v>
      </c>
      <c r="C16" s="57">
        <v>1952</v>
      </c>
      <c r="D16" s="57" t="s">
        <v>137</v>
      </c>
      <c r="E16" s="19">
        <v>89</v>
      </c>
      <c r="F16" s="19">
        <v>87</v>
      </c>
      <c r="G16" s="21">
        <v>0.97750000000000004</v>
      </c>
      <c r="H16" s="27">
        <v>89</v>
      </c>
      <c r="I16" s="27">
        <v>89</v>
      </c>
      <c r="J16" s="21">
        <f>+Tabla2[[#This Row],[Ejecución Meta 2025]]/Tabla2[[#This Row],[Meta programada 2025]]</f>
        <v>1</v>
      </c>
      <c r="K16" s="8"/>
    </row>
    <row r="17" spans="1:11" ht="60">
      <c r="A17" s="19">
        <v>305</v>
      </c>
      <c r="B17" s="57" t="s">
        <v>108</v>
      </c>
      <c r="C17" s="57">
        <v>1953</v>
      </c>
      <c r="D17" s="57" t="s">
        <v>138</v>
      </c>
      <c r="E17" s="19">
        <v>40</v>
      </c>
      <c r="F17" s="19">
        <v>37</v>
      </c>
      <c r="G17" s="21">
        <v>0.92500000000000004</v>
      </c>
      <c r="H17" s="27">
        <v>40</v>
      </c>
      <c r="I17" s="27">
        <v>40</v>
      </c>
      <c r="J17" s="21">
        <f>+Tabla2[[#This Row],[Ejecución Meta 2025]]/Tabla2[[#This Row],[Meta programada 2025]]</f>
        <v>1</v>
      </c>
      <c r="K17" s="8"/>
    </row>
    <row r="18" spans="1:11" ht="30">
      <c r="A18" s="19">
        <v>306</v>
      </c>
      <c r="B18" s="57" t="s">
        <v>95</v>
      </c>
      <c r="C18" s="57">
        <v>1954</v>
      </c>
      <c r="D18" s="57" t="s">
        <v>139</v>
      </c>
      <c r="E18" s="19">
        <v>3200</v>
      </c>
      <c r="F18" s="19">
        <v>2708</v>
      </c>
      <c r="G18" s="21">
        <v>0.84630000000000005</v>
      </c>
      <c r="H18" s="27">
        <v>3200</v>
      </c>
      <c r="I18" s="27">
        <v>3200</v>
      </c>
      <c r="J18" s="21">
        <f>+Tabla2[[#This Row],[Ejecución Meta 2025]]/Tabla2[[#This Row],[Meta programada 2025]]</f>
        <v>1</v>
      </c>
      <c r="K18" s="8"/>
    </row>
    <row r="19" spans="1:11" ht="45">
      <c r="A19" s="19">
        <v>312</v>
      </c>
      <c r="B19" s="57" t="s">
        <v>83</v>
      </c>
      <c r="C19" s="57">
        <v>1963</v>
      </c>
      <c r="D19" s="57" t="s">
        <v>140</v>
      </c>
      <c r="E19" s="19">
        <v>309</v>
      </c>
      <c r="F19" s="19">
        <v>302</v>
      </c>
      <c r="G19" s="21">
        <v>0.97729999999999995</v>
      </c>
      <c r="H19" s="27">
        <v>309</v>
      </c>
      <c r="I19" s="27">
        <v>309</v>
      </c>
      <c r="J19" s="21">
        <f>+Tabla2[[#This Row],[Ejecución Meta 2025]]/Tabla2[[#This Row],[Meta programada 2025]]</f>
        <v>1</v>
      </c>
      <c r="K19" s="8"/>
    </row>
    <row r="20" spans="1:11" ht="45">
      <c r="A20" s="19">
        <v>312</v>
      </c>
      <c r="B20" s="57" t="s">
        <v>83</v>
      </c>
      <c r="C20" s="57">
        <v>1963</v>
      </c>
      <c r="D20" s="57" t="s">
        <v>140</v>
      </c>
      <c r="E20" s="19">
        <v>20</v>
      </c>
      <c r="F20" s="19">
        <v>8</v>
      </c>
      <c r="G20" s="21">
        <v>0.4</v>
      </c>
      <c r="H20" s="27">
        <v>20</v>
      </c>
      <c r="I20" s="27">
        <v>20</v>
      </c>
      <c r="J20" s="21">
        <f>+Tabla2[[#This Row],[Ejecución Meta 2025]]/Tabla2[[#This Row],[Meta programada 2025]]</f>
        <v>1</v>
      </c>
      <c r="K20" s="8"/>
    </row>
    <row r="21" spans="1:11" ht="45">
      <c r="A21" s="19">
        <v>312</v>
      </c>
      <c r="B21" s="57" t="s">
        <v>83</v>
      </c>
      <c r="C21" s="57">
        <v>1965</v>
      </c>
      <c r="D21" s="57" t="s">
        <v>141</v>
      </c>
      <c r="E21" s="19">
        <v>0</v>
      </c>
      <c r="F21" s="19">
        <v>0</v>
      </c>
      <c r="G21" s="19"/>
      <c r="H21" s="27">
        <v>0</v>
      </c>
      <c r="I21" s="27">
        <v>0</v>
      </c>
      <c r="J21" s="21" t="e">
        <f>+Tabla2[[#This Row],[Ejecución Meta 2025]]/Tabla2[[#This Row],[Meta programada 2025]]</f>
        <v>#DIV/0!</v>
      </c>
      <c r="K21" s="8"/>
    </row>
    <row r="22" spans="1:11" ht="45">
      <c r="A22" s="19">
        <v>314</v>
      </c>
      <c r="B22" s="57" t="s">
        <v>87</v>
      </c>
      <c r="C22" s="57">
        <v>2289</v>
      </c>
      <c r="D22" s="57" t="s">
        <v>142</v>
      </c>
      <c r="E22" s="19">
        <v>100</v>
      </c>
      <c r="F22" s="19">
        <v>83.89</v>
      </c>
      <c r="G22" s="21">
        <v>0.83889999999999998</v>
      </c>
      <c r="H22" s="27">
        <v>100</v>
      </c>
      <c r="I22" s="27">
        <v>100</v>
      </c>
      <c r="J22" s="21">
        <f>+Tabla2[[#This Row],[Ejecución Meta 2025]]/Tabla2[[#This Row],[Meta programada 2025]]</f>
        <v>1</v>
      </c>
      <c r="K22" s="8"/>
    </row>
    <row r="23" spans="1:11" ht="57">
      <c r="A23" s="19">
        <v>314</v>
      </c>
      <c r="B23" s="57" t="s">
        <v>87</v>
      </c>
      <c r="C23" s="57">
        <v>2295</v>
      </c>
      <c r="D23" s="57" t="s">
        <v>143</v>
      </c>
      <c r="E23" s="19">
        <v>50</v>
      </c>
      <c r="F23" s="19">
        <v>31.84</v>
      </c>
      <c r="G23" s="21">
        <v>0.63680000000000003</v>
      </c>
      <c r="H23" s="27">
        <v>40</v>
      </c>
      <c r="I23" s="27">
        <v>40</v>
      </c>
      <c r="J23" s="21">
        <f>+Tabla2[[#This Row],[Ejecución Meta 2025]]/Tabla2[[#This Row],[Meta programada 2025]]</f>
        <v>1</v>
      </c>
      <c r="K23" s="61" t="s">
        <v>144</v>
      </c>
    </row>
    <row r="24" spans="1:11" ht="75">
      <c r="A24" s="22">
        <v>315</v>
      </c>
      <c r="B24" s="56" t="s">
        <v>145</v>
      </c>
      <c r="C24" s="56">
        <v>2319</v>
      </c>
      <c r="D24" s="56" t="s">
        <v>146</v>
      </c>
      <c r="E24" s="22">
        <v>0.4</v>
      </c>
      <c r="F24" s="22">
        <v>0.35</v>
      </c>
      <c r="G24" s="24">
        <v>0.875</v>
      </c>
      <c r="H24" s="28">
        <v>0.4</v>
      </c>
      <c r="I24" s="28">
        <v>0.4</v>
      </c>
      <c r="J24" s="24">
        <f>+Tabla2[[#This Row],[Ejecución Meta 2025]]/Tabla2[[#This Row],[Meta programada 2025]]</f>
        <v>1</v>
      </c>
      <c r="K24" s="8"/>
    </row>
    <row r="25" spans="1:11" ht="15">
      <c r="E25" s="12"/>
      <c r="F25" s="12"/>
      <c r="G25" s="12"/>
      <c r="H25" s="29"/>
      <c r="I25" s="29"/>
      <c r="J25" s="12"/>
    </row>
    <row r="26" spans="1:11" ht="15">
      <c r="E26" s="13"/>
      <c r="F26" s="13"/>
      <c r="G26" s="14">
        <v>0.71789999999999998</v>
      </c>
      <c r="H26" s="13"/>
      <c r="I26" s="13"/>
      <c r="J26" s="14"/>
    </row>
  </sheetData>
  <sheetProtection algorithmName="SHA-512" hashValue="jMrL07DZZ96X22Nqlshl2MlnABxQJmXA01PDuX9HYrJyu0y3Xtcj+W4XRRs60W5nC9vmmDEbQ4COTUv/V1Di7Q==" saltValue="0YIDemEEvbHRBb7c3g/rBA==" spinCount="100000" sheet="1" objects="1" scenarios="1" formatCells="0" formatColumns="0" formatRows="0" autoFilter="0" pivotTables="0"/>
  <mergeCells count="2">
    <mergeCell ref="E5:G5"/>
    <mergeCell ref="H5:J5"/>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topLeftCell="A5" workbookViewId="0">
      <selection activeCell="C11" sqref="C11"/>
    </sheetView>
  </sheetViews>
  <sheetFormatPr baseColWidth="10" defaultColWidth="11.375" defaultRowHeight="14.25"/>
  <cols>
    <col min="1" max="1" width="68.875" customWidth="1"/>
    <col min="2" max="2" width="46.25" customWidth="1"/>
    <col min="3" max="3" width="24.125" style="62" customWidth="1"/>
  </cols>
  <sheetData>
    <row r="1" spans="1:3" ht="20.25">
      <c r="A1" s="1" t="s">
        <v>147</v>
      </c>
    </row>
    <row r="4" spans="1:3" ht="15">
      <c r="B4" t="s">
        <v>148</v>
      </c>
      <c r="C4" s="63"/>
    </row>
    <row r="5" spans="1:3" ht="57">
      <c r="A5" s="48" t="s">
        <v>1</v>
      </c>
      <c r="B5" s="48" t="s">
        <v>149</v>
      </c>
      <c r="C5" s="64" t="s">
        <v>150</v>
      </c>
    </row>
    <row r="6" spans="1:3" ht="30">
      <c r="A6" s="49" t="s">
        <v>10</v>
      </c>
      <c r="B6" s="50">
        <f>+'a. Ejecución Financiera'!C4-'a. Ejecución Financiera'!E4</f>
        <v>1500000000</v>
      </c>
      <c r="C6" s="59">
        <v>130045101000</v>
      </c>
    </row>
    <row r="7" spans="1:3" ht="30">
      <c r="A7" s="49" t="s">
        <v>11</v>
      </c>
      <c r="B7" s="53">
        <f>+'a. Ejecución Financiera'!C5-'a. Ejecución Financiera'!E5</f>
        <v>16998333</v>
      </c>
      <c r="C7" s="59">
        <v>1347114071</v>
      </c>
    </row>
    <row r="8" spans="1:3" ht="45">
      <c r="A8" s="51" t="s">
        <v>12</v>
      </c>
      <c r="B8" s="52">
        <f>+'a. Ejecución Financiera'!C6-'a. Ejecución Financiera'!E6</f>
        <v>0</v>
      </c>
      <c r="C8" s="59">
        <v>1416538935</v>
      </c>
    </row>
    <row r="9" spans="1:3" ht="45">
      <c r="A9" s="49" t="s">
        <v>13</v>
      </c>
      <c r="B9" s="53">
        <f>+'a. Ejecución Financiera'!C7-'a. Ejecución Financiera'!E7</f>
        <v>117116462</v>
      </c>
      <c r="C9" s="59">
        <v>3638497696</v>
      </c>
    </row>
    <row r="10" spans="1:3" ht="30">
      <c r="A10" s="51" t="s">
        <v>14</v>
      </c>
      <c r="B10" s="52">
        <f>+'a. Ejecución Financiera'!C8-'a. Ejecución Financiera'!E8</f>
        <v>423000000</v>
      </c>
      <c r="C10" s="66">
        <v>3877200609</v>
      </c>
    </row>
    <row r="11" spans="1:3" ht="30">
      <c r="A11" s="49" t="s">
        <v>15</v>
      </c>
      <c r="B11" s="53">
        <f>+'a. Ejecución Financiera'!C9-'a. Ejecución Financiera'!E9</f>
        <v>2827993839</v>
      </c>
      <c r="C11" s="78">
        <f>'a. Ejecución Financiera'!E9-'a. Ejecución Financiera'!G9</f>
        <v>127003559789.5</v>
      </c>
    </row>
    <row r="12" spans="1:3" ht="30">
      <c r="A12" s="51" t="s">
        <v>16</v>
      </c>
      <c r="B12" s="52">
        <f>+'a. Ejecución Financiera'!C10-'a. Ejecución Financiera'!E10</f>
        <v>990886991</v>
      </c>
      <c r="C12" s="68">
        <v>4574296976</v>
      </c>
    </row>
    <row r="13" spans="1:3" ht="53.25" customHeight="1">
      <c r="A13" s="49" t="s">
        <v>17</v>
      </c>
      <c r="B13" s="53">
        <f>+'a. Ejecución Financiera'!C11-'a. Ejecución Financiera'!E11</f>
        <v>4212029179</v>
      </c>
      <c r="C13" s="59">
        <v>42457837650</v>
      </c>
    </row>
    <row r="14" spans="1:3" ht="30">
      <c r="A14" s="51" t="s">
        <v>18</v>
      </c>
      <c r="B14" s="52">
        <f>+'a. Ejecución Financiera'!C12-'a. Ejecución Financiera'!E12</f>
        <v>810316611</v>
      </c>
      <c r="C14" s="60">
        <v>4406499266</v>
      </c>
    </row>
    <row r="15" spans="1:3" ht="30">
      <c r="A15" s="49" t="s">
        <v>19</v>
      </c>
      <c r="B15" s="53">
        <f>+'a. Ejecución Financiera'!C13-'a. Ejecución Financiera'!E13</f>
        <v>746839970</v>
      </c>
      <c r="C15" s="59">
        <v>11952892679</v>
      </c>
    </row>
    <row r="16" spans="1:3" ht="30">
      <c r="A16" s="51" t="s">
        <v>20</v>
      </c>
      <c r="B16" s="52">
        <f>+'a. Ejecución Financiera'!C14-'a. Ejecución Financiera'!E14</f>
        <v>120000000</v>
      </c>
      <c r="C16" s="65">
        <v>17142957445</v>
      </c>
    </row>
    <row r="17" spans="1:3" ht="45">
      <c r="A17" s="49" t="s">
        <v>21</v>
      </c>
      <c r="B17" s="53">
        <f>+'a. Ejecución Financiera'!C15-'a. Ejecución Financiera'!E15</f>
        <v>0</v>
      </c>
      <c r="C17" s="59"/>
    </row>
    <row r="18" spans="1:3" ht="15">
      <c r="A18" s="51" t="s">
        <v>22</v>
      </c>
      <c r="B18" s="62">
        <f>+SUM(Tabla4[MONTO NO COMPROMETIDO A 31 DE DICIEMBRE])</f>
        <v>11765181385</v>
      </c>
      <c r="C18" s="62">
        <f>+SUM(Tabla4[MONTO QUE SE ESTIMA CONSTITUIR COMO RESERVA PRESUPUESTAL])</f>
        <v>347862496116.5</v>
      </c>
    </row>
  </sheetData>
  <sheetProtection algorithmName="SHA-512" hashValue="+YwAD5fY956zv5pKxBde2xM5yD4dVgu6MSCrxdkVbUV1i/VEkuP0S1LaiYUvkWE4zZFgqyO3Q/QEgrafrSTQpw==" saltValue="D8Wri/gTHjljTWnugOk04w==" spinCount="100000" sheet="1" objects="1" scenarios="1" formatCells="0" formatColumns="0" formatRows="0" insertColumns="0" autoFilter="0" pivotTables="0"/>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e9e03199-3cef-40d5-b983-e1b114254a1e">
      <Terms xmlns="http://schemas.microsoft.com/office/infopath/2007/PartnerControls"/>
    </lcf76f155ced4ddcb4097134ff3c332f>
    <DocumentosdelRadicado xmlns="e9e03199-3cef-40d5-b983-e1b114254a1e" xsi:nil="true"/>
    <TaxCatchAll xmlns="46057e6e-681c-45f9-ad46-2a215596ba15" xsi:nil="true"/>
    <_ip_UnifiedCompliancePolicyProperties xmlns="http://schemas.microsoft.com/sharepoint/v3" xsi:nil="true"/>
    <Observaciones xmlns="e9e03199-3cef-40d5-b983-e1b114254a1e" xsi:nil="true"/>
    <FECHA xmlns="e9e03199-3cef-40d5-b983-e1b114254a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1E99FAF05FF7541B34AA57CA41D7DD7" ma:contentTypeVersion="20" ma:contentTypeDescription="Crear nuevo documento." ma:contentTypeScope="" ma:versionID="4b9f47ca38252cf1623cb08f0b946a55">
  <xsd:schema xmlns:xsd="http://www.w3.org/2001/XMLSchema" xmlns:xs="http://www.w3.org/2001/XMLSchema" xmlns:p="http://schemas.microsoft.com/office/2006/metadata/properties" xmlns:ns1="http://schemas.microsoft.com/sharepoint/v3" xmlns:ns2="e9e03199-3cef-40d5-b983-e1b114254a1e" xmlns:ns3="46057e6e-681c-45f9-ad46-2a215596ba15" targetNamespace="http://schemas.microsoft.com/office/2006/metadata/properties" ma:root="true" ma:fieldsID="6c3c2331c630cc55b07dc1f6aa4822dc" ns1:_="" ns2:_="" ns3:_="">
    <xsd:import namespace="http://schemas.microsoft.com/sharepoint/v3"/>
    <xsd:import namespace="e9e03199-3cef-40d5-b983-e1b114254a1e"/>
    <xsd:import namespace="46057e6e-681c-45f9-ad46-2a215596ba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FECHA" minOccurs="0"/>
                <xsd:element ref="ns2:MediaServiceObjectDetectorVersions" minOccurs="0"/>
                <xsd:element ref="ns2:MediaServiceGenerationTime" minOccurs="0"/>
                <xsd:element ref="ns2:MediaServiceEventHashCode" minOccurs="0"/>
                <xsd:element ref="ns2:MediaServiceSearchProperties" minOccurs="0"/>
                <xsd:element ref="ns2:lcf76f155ced4ddcb4097134ff3c332f" minOccurs="0"/>
                <xsd:element ref="ns3:TaxCatchAll" minOccurs="0"/>
                <xsd:element ref="ns2:MediaServiceOCR" minOccurs="0"/>
                <xsd:element ref="ns2:Observaciones" minOccurs="0"/>
                <xsd:element ref="ns2:MediaServiceBillingMetadata" minOccurs="0"/>
                <xsd:element ref="ns1:_ip_UnifiedCompliancePolicyProperties" minOccurs="0"/>
                <xsd:element ref="ns1:_ip_UnifiedCompliancePolicyUIAction" minOccurs="0"/>
                <xsd:element ref="ns2:DocumentosdelRadica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Propiedades de la Directiva de cumplimiento unificado" ma:hidden="true" ma:internalName="_ip_UnifiedCompliancePolicyProperties">
      <xsd:simpleType>
        <xsd:restriction base="dms:Note"/>
      </xsd:simpleType>
    </xsd:element>
    <xsd:element name="_ip_UnifiedCompliancePolicyUIAction" ma:index="2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e03199-3cef-40d5-b983-e1b114254a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FECHA" ma:index="14" nillable="true" ma:displayName="FECHA" ma:format="DateTime" ma:internalName="FECHA">
      <xsd:simpleType>
        <xsd:restriction base="dms:DateTim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5d09d035-a677-4b24-aeee-1a5c3beaf18c"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Observaciones" ma:index="23" nillable="true" ma:displayName="Observaciones" ma:format="Dropdown" ma:internalName="Observaciones">
      <xsd:simpleType>
        <xsd:restriction base="dms:Text">
          <xsd:maxLength value="255"/>
        </xsd:restriction>
      </xsd:simpleType>
    </xsd:element>
    <xsd:element name="MediaServiceBillingMetadata" ma:index="24" nillable="true" ma:displayName="MediaServiceBillingMetadata" ma:hidden="true" ma:internalName="MediaServiceBillingMetadata" ma:readOnly="true">
      <xsd:simpleType>
        <xsd:restriction base="dms:Note"/>
      </xsd:simpleType>
    </xsd:element>
    <xsd:element name="DocumentosdelRadicado" ma:index="27" nillable="true" ma:displayName="Documentos del Radicado" ma:format="Dropdown" ma:internalName="DocumentosdelRadicad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46057e6e-681c-45f9-ad46-2a215596ba15"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a66e847e-f8e3-4a63-9301-37d212b0781f}" ma:internalName="TaxCatchAll" ma:showField="CatchAllData" ma:web="46057e6e-681c-45f9-ad46-2a215596ba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034381-37F4-46D1-B79B-FC38529DC9BF}">
  <ds:schemaRefs>
    <ds:schemaRef ds:uri="http://schemas.microsoft.com/office/2006/documentManagement/types"/>
    <ds:schemaRef ds:uri="http://schemas.openxmlformats.org/package/2006/metadata/core-properties"/>
    <ds:schemaRef ds:uri="http://purl.org/dc/terms/"/>
    <ds:schemaRef ds:uri="http://purl.org/dc/dcmitype/"/>
    <ds:schemaRef ds:uri="http://purl.org/dc/elements/1.1/"/>
    <ds:schemaRef ds:uri="46057e6e-681c-45f9-ad46-2a215596ba15"/>
    <ds:schemaRef ds:uri="e9e03199-3cef-40d5-b983-e1b114254a1e"/>
    <ds:schemaRef ds:uri="http://www.w3.org/XML/1998/namespace"/>
    <ds:schemaRef ds:uri="http://schemas.microsoft.com/office/infopath/2007/PartnerControls"/>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9990982A-D11F-4B36-925E-F7113DE9B4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9e03199-3cef-40d5-b983-e1b114254a1e"/>
    <ds:schemaRef ds:uri="46057e6e-681c-45f9-ad46-2a215596ba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E719AD-1A40-48EC-B2FD-70BA9E5D5E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 Ejecución Financiera</vt:lpstr>
      <vt:lpstr>b. Ejecución Física (Actividad)</vt:lpstr>
      <vt:lpstr>b. Ejecución Física (Metas PDD)</vt:lpstr>
      <vt:lpstr>c. Reservas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Ruby Lorena Cruz Cruz</dc:creator>
  <cp:keywords/>
  <dc:description/>
  <cp:lastModifiedBy>CONSTANZA ADRIANA CARDENAS CAMACHO</cp:lastModifiedBy>
  <cp:revision/>
  <dcterms:created xsi:type="dcterms:W3CDTF">2025-12-02T14:38:05Z</dcterms:created>
  <dcterms:modified xsi:type="dcterms:W3CDTF">2025-12-16T18:55:45Z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0x01010071E99FAF05FF7541B34AA57CA41D7DD7</vt:lpwstr>
  </property>
  <property fmtid="{D5CDD505-2E9C-101B-9397-08002B2CF9AE}" pid="3" name="MediaServiceImageTags">
    <vt:lpwstr/>
  </property>
</Properties>
</file>